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2年度\02.事業者支援グループ\03.販路開拓・人材支援課\06.METI関連\委託業務移管\★R5年度Ver\FIX\■230202機構HP掲載対象（実施承認：未申請）\"/>
    </mc:Choice>
  </mc:AlternateContent>
  <bookViews>
    <workbookView xWindow="0" yWindow="0" windowWidth="23040" windowHeight="9096"/>
  </bookViews>
  <sheets>
    <sheet name="１．税込みで支出実績額を計算している場合" sheetId="1" r:id="rId1"/>
    <sheet name="２．税抜きで支出実績額を計算している場合" sheetId="2" r:id="rId2"/>
  </sheets>
  <definedNames>
    <definedName name="_xlnm.Print_Area" localSheetId="0">'１．税込みで支出実績額を計算している場合'!$A$3:$J$39</definedName>
    <definedName name="_xlnm.Print_Area" localSheetId="1">'２．税抜きで支出実績額を計算している場合'!$A$3:$J$45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2" l="1"/>
  <c r="J37" i="2"/>
  <c r="J34" i="2"/>
  <c r="J31" i="2"/>
  <c r="J23" i="2"/>
  <c r="D25" i="2" s="1"/>
  <c r="J28" i="2"/>
  <c r="J27" i="2"/>
  <c r="J24" i="2"/>
  <c r="J19" i="2"/>
  <c r="J18" i="2"/>
  <c r="D20" i="2" s="1"/>
  <c r="J20" i="2" s="1"/>
  <c r="J17" i="2"/>
  <c r="J33" i="1"/>
  <c r="J32" i="1"/>
  <c r="J30" i="1"/>
  <c r="J28" i="1"/>
  <c r="J27" i="1" s="1"/>
  <c r="J25" i="1"/>
  <c r="J24" i="1" s="1"/>
  <c r="I23" i="1"/>
  <c r="I22" i="1"/>
  <c r="I21" i="1" s="1"/>
  <c r="H21" i="1" s="1"/>
  <c r="I19" i="1"/>
  <c r="I16" i="1" s="1"/>
  <c r="H16" i="1" s="1"/>
  <c r="I18" i="1"/>
  <c r="I17" i="1"/>
  <c r="F5" i="1"/>
  <c r="F9" i="1" s="1"/>
  <c r="C9" i="1"/>
  <c r="C9" i="2"/>
  <c r="H9" i="2"/>
  <c r="F9" i="2"/>
  <c r="C8" i="2"/>
  <c r="F8" i="2" s="1"/>
  <c r="H8" i="2" s="1"/>
  <c r="C8" i="1"/>
  <c r="C20" i="1"/>
  <c r="H5" i="2"/>
  <c r="F7" i="2"/>
  <c r="H7" i="2" s="1"/>
  <c r="F6" i="2"/>
  <c r="H6" i="2" s="1"/>
  <c r="F5" i="2"/>
  <c r="D38" i="2"/>
  <c r="D37" i="2"/>
  <c r="D34" i="2"/>
  <c r="D31" i="2"/>
  <c r="D28" i="2"/>
  <c r="D27" i="2"/>
  <c r="J29" i="1"/>
  <c r="J26" i="1"/>
  <c r="I24" i="1"/>
  <c r="F7" i="1"/>
  <c r="J25" i="2" l="1"/>
  <c r="J22" i="2" s="1"/>
  <c r="H5" i="1"/>
  <c r="H9" i="1" s="1"/>
  <c r="C40" i="2"/>
  <c r="D39" i="2"/>
  <c r="D35" i="2"/>
  <c r="D32" i="2"/>
  <c r="C21" i="2"/>
  <c r="C7" i="2"/>
  <c r="C6" i="2"/>
  <c r="C5" i="2"/>
  <c r="D29" i="2" l="1"/>
  <c r="J29" i="2" s="1"/>
  <c r="J26" i="2" s="1"/>
  <c r="C41" i="2"/>
  <c r="C42" i="2" s="1"/>
  <c r="C43" i="2" s="1"/>
  <c r="J32" i="2"/>
  <c r="J30" i="2" s="1"/>
  <c r="J35" i="2"/>
  <c r="J33" i="2" s="1"/>
  <c r="J16" i="2"/>
  <c r="J39" i="2"/>
  <c r="J36" i="2" s="1"/>
  <c r="I7" i="2" s="1"/>
  <c r="I29" i="1"/>
  <c r="H29" i="1" s="1"/>
  <c r="F11" i="2" l="1"/>
  <c r="C10" i="2"/>
  <c r="C11" i="2" s="1"/>
  <c r="J7" i="2"/>
  <c r="J21" i="2"/>
  <c r="I6" i="2" s="1"/>
  <c r="J6" i="2" s="1"/>
  <c r="I5" i="2"/>
  <c r="H11" i="2"/>
  <c r="C7" i="1"/>
  <c r="C6" i="1"/>
  <c r="F6" i="1" s="1"/>
  <c r="C5" i="1"/>
  <c r="J5" i="2" l="1"/>
  <c r="H6" i="1"/>
  <c r="H7" i="1"/>
  <c r="J40" i="2"/>
  <c r="J43" i="2" l="1"/>
  <c r="I8" i="2"/>
  <c r="I11" i="2" s="1"/>
  <c r="J41" i="2"/>
  <c r="I9" i="2" l="1"/>
  <c r="J8" i="2"/>
  <c r="I31" i="1"/>
  <c r="J31" i="1"/>
  <c r="J11" i="2" l="1"/>
  <c r="J9" i="2"/>
  <c r="H31" i="1"/>
  <c r="I7" i="1" s="1"/>
  <c r="J7" i="1" s="1"/>
  <c r="I27" i="1" l="1"/>
  <c r="H27" i="1" s="1"/>
  <c r="C34" i="1"/>
  <c r="J21" i="1"/>
  <c r="J16" i="1"/>
  <c r="H24" i="1" l="1"/>
  <c r="H20" i="1" s="1"/>
  <c r="I6" i="1" s="1"/>
  <c r="J6" i="1" s="1"/>
  <c r="H34" i="1" l="1"/>
  <c r="I5" i="1"/>
  <c r="C35" i="1"/>
  <c r="J5" i="1" l="1"/>
  <c r="H35" i="1"/>
  <c r="I8" i="1"/>
  <c r="I9" i="1" s="1"/>
  <c r="F8" i="1"/>
  <c r="H8" i="1" s="1"/>
  <c r="H37" i="1"/>
  <c r="C36" i="1"/>
  <c r="C37" i="1" s="1"/>
  <c r="F11" i="1" l="1"/>
  <c r="J8" i="1"/>
  <c r="J9" i="1" s="1"/>
  <c r="C10" i="1"/>
  <c r="C11" i="1" s="1"/>
  <c r="I11" i="1"/>
  <c r="H11" i="1" l="1"/>
  <c r="J11" i="1" l="1"/>
</calcChain>
</file>

<file path=xl/comments1.xml><?xml version="1.0" encoding="utf-8"?>
<comments xmlns="http://schemas.openxmlformats.org/spreadsheetml/2006/main">
  <authors>
    <author>Windows ユーザー</author>
  </authors>
  <commentList>
    <comment ref="H14" authorId="0" shapeId="0">
      <text>
        <r>
          <rPr>
            <b/>
            <sz val="9"/>
            <color indexed="10"/>
            <rFont val="Meiryo UI"/>
            <family val="3"/>
            <charset val="128"/>
          </rPr>
          <t>支出実績額＝①×1.1＋②
（①は1円未満切り捨て）</t>
        </r>
      </text>
    </comment>
    <comment ref="I15" authorId="0" shapeId="0">
      <text>
        <r>
          <rPr>
            <b/>
            <sz val="9"/>
            <color indexed="10"/>
            <rFont val="Meiryo UI"/>
            <family val="3"/>
            <charset val="128"/>
          </rPr>
          <t xml:space="preserve">・課税、非課税は事業者の支払額（証憑類）から確認。
　人件費や国外取引等は非課税経費に区分される場合が多い。
・①、②のいずれかに該当するかは、事業者の支払額（証憑類）から確認。
</t>
        </r>
        <r>
          <rPr>
            <b/>
            <u/>
            <sz val="9"/>
            <color indexed="10"/>
            <rFont val="Meiryo UI"/>
            <family val="3"/>
            <charset val="128"/>
          </rPr>
          <t>※ただし適用税率が正しいかの確認は不要。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F20" authorId="0" shapeId="0">
      <text>
        <r>
          <rPr>
            <b/>
            <sz val="9"/>
            <color indexed="10"/>
            <rFont val="Meiryo UI"/>
            <family val="3"/>
            <charset val="128"/>
          </rPr>
          <t>一律１０％で消費税を計算</t>
        </r>
        <r>
          <rPr>
            <sz val="9"/>
            <color indexed="81"/>
            <rFont val="Meiryo UI"/>
            <family val="3"/>
            <charset val="128"/>
          </rPr>
          <t xml:space="preserve">
</t>
        </r>
      </text>
    </comment>
    <comment ref="D27" authorId="0" shapeId="0">
      <text>
        <r>
          <rPr>
            <sz val="9"/>
            <color indexed="8"/>
            <rFont val="Meiryo UI"/>
            <family val="3"/>
            <charset val="128"/>
          </rPr>
          <t>@20,000÷</t>
        </r>
        <r>
          <rPr>
            <sz val="9"/>
            <color indexed="10"/>
            <rFont val="Meiryo UI"/>
            <family val="3"/>
            <charset val="128"/>
          </rPr>
          <t>1.1</t>
        </r>
      </text>
    </comment>
    <comment ref="D28" authorId="0" shapeId="0">
      <text>
        <r>
          <rPr>
            <sz val="9"/>
            <color indexed="8"/>
            <rFont val="Meiryo UI"/>
            <family val="3"/>
            <charset val="128"/>
          </rPr>
          <t>@15,000÷</t>
        </r>
        <r>
          <rPr>
            <sz val="9"/>
            <color indexed="10"/>
            <rFont val="Meiryo UI"/>
            <family val="3"/>
            <charset val="128"/>
          </rPr>
          <t>1.1</t>
        </r>
        <r>
          <rPr>
            <sz val="9"/>
            <color indexed="8"/>
            <rFont val="Meiryo UI"/>
            <family val="3"/>
            <charset val="128"/>
          </rPr>
          <t xml:space="preserve">
</t>
        </r>
      </text>
    </comment>
    <comment ref="D31" authorId="0" shapeId="0">
      <text>
        <r>
          <rPr>
            <sz val="9"/>
            <color indexed="81"/>
            <rFont val="Meiryo UI"/>
            <family val="3"/>
            <charset val="128"/>
          </rPr>
          <t>@500÷</t>
        </r>
        <r>
          <rPr>
            <sz val="9"/>
            <color indexed="10"/>
            <rFont val="Meiryo UI"/>
            <family val="3"/>
            <charset val="128"/>
          </rPr>
          <t>1.1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>
      <text>
        <r>
          <rPr>
            <sz val="9"/>
            <color indexed="8"/>
            <rFont val="Meiryo UI"/>
            <family val="3"/>
            <charset val="128"/>
          </rPr>
          <t>@2,200,000÷</t>
        </r>
        <r>
          <rPr>
            <sz val="9"/>
            <color indexed="10"/>
            <rFont val="Meiryo UI"/>
            <family val="3"/>
            <charset val="128"/>
          </rPr>
          <t>1.1</t>
        </r>
        <r>
          <rPr>
            <sz val="9"/>
            <color indexed="8"/>
            <rFont val="Meiryo UI"/>
            <family val="3"/>
            <charset val="128"/>
          </rPr>
          <t xml:space="preserve">
</t>
        </r>
      </text>
    </comment>
    <comment ref="D37" authorId="0" shapeId="0">
      <text>
        <r>
          <rPr>
            <sz val="9"/>
            <color indexed="8"/>
            <rFont val="Meiryo UI"/>
            <family val="3"/>
            <charset val="128"/>
          </rPr>
          <t>@300,000÷</t>
        </r>
        <r>
          <rPr>
            <sz val="9"/>
            <color indexed="10"/>
            <rFont val="Meiryo UI"/>
            <family val="3"/>
            <charset val="128"/>
          </rPr>
          <t>1.1</t>
        </r>
      </text>
    </comment>
    <comment ref="D38" authorId="0" shapeId="0">
      <text>
        <r>
          <rPr>
            <sz val="9"/>
            <color indexed="8"/>
            <rFont val="Meiryo UI"/>
            <family val="3"/>
            <charset val="128"/>
          </rPr>
          <t>@300,000÷</t>
        </r>
        <r>
          <rPr>
            <sz val="9"/>
            <color indexed="10"/>
            <rFont val="Meiryo UI"/>
            <family val="3"/>
            <charset val="128"/>
          </rPr>
          <t>1.1</t>
        </r>
        <r>
          <rPr>
            <sz val="9"/>
            <color indexed="8"/>
            <rFont val="Meiryo UI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<sst xmlns="http://schemas.openxmlformats.org/spreadsheetml/2006/main" count="166" uniqueCount="48">
  <si>
    <t>区分</t>
    <rPh sb="0" eb="2">
      <t>クブン</t>
    </rPh>
    <phoneticPr fontId="1"/>
  </si>
  <si>
    <t>委託金額</t>
    <rPh sb="0" eb="2">
      <t>イタク</t>
    </rPh>
    <rPh sb="2" eb="4">
      <t>キンガク</t>
    </rPh>
    <phoneticPr fontId="1"/>
  </si>
  <si>
    <t>流用額</t>
    <rPh sb="0" eb="2">
      <t>リュウヨウ</t>
    </rPh>
    <rPh sb="2" eb="3">
      <t>ガク</t>
    </rPh>
    <phoneticPr fontId="1"/>
  </si>
  <si>
    <t>消費税等組入額</t>
    <rPh sb="0" eb="3">
      <t>ショウヒゼイ</t>
    </rPh>
    <rPh sb="3" eb="4">
      <t>トウ</t>
    </rPh>
    <rPh sb="4" eb="6">
      <t>クミイ</t>
    </rPh>
    <rPh sb="6" eb="7">
      <t>ガク</t>
    </rPh>
    <phoneticPr fontId="1"/>
  </si>
  <si>
    <t>流用等後額</t>
    <rPh sb="0" eb="2">
      <t>リュウヨウ</t>
    </rPh>
    <rPh sb="2" eb="3">
      <t>トウ</t>
    </rPh>
    <rPh sb="3" eb="4">
      <t>ゴ</t>
    </rPh>
    <rPh sb="4" eb="5">
      <t>ガク</t>
    </rPh>
    <phoneticPr fontId="1"/>
  </si>
  <si>
    <t>１．人件費</t>
    <rPh sb="2" eb="5">
      <t>ジンケンヒ</t>
    </rPh>
    <phoneticPr fontId="1"/>
  </si>
  <si>
    <t>２．事業費</t>
    <rPh sb="2" eb="5">
      <t>ジギョウヒ</t>
    </rPh>
    <phoneticPr fontId="1"/>
  </si>
  <si>
    <t>４．一般管理費</t>
    <rPh sb="2" eb="4">
      <t>イッパン</t>
    </rPh>
    <rPh sb="4" eb="7">
      <t>カンリヒ</t>
    </rPh>
    <phoneticPr fontId="1"/>
  </si>
  <si>
    <t>小計</t>
    <rPh sb="0" eb="2">
      <t>ショウケイ</t>
    </rPh>
    <phoneticPr fontId="1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</si>
  <si>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</si>
  <si>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</si>
  <si>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</si>
  <si>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受けるべき
委託金の額</t>
    <rPh sb="0" eb="1">
      <t>ウ</t>
    </rPh>
    <rPh sb="6" eb="8">
      <t>イタク</t>
    </rPh>
    <rPh sb="8" eb="9">
      <t>キン</t>
    </rPh>
    <rPh sb="10" eb="11">
      <t>ガク</t>
    </rPh>
    <phoneticPr fontId="1"/>
  </si>
  <si>
    <t>-</t>
    <phoneticPr fontId="1"/>
  </si>
  <si>
    <t>（１）支出総額</t>
    <rPh sb="3" eb="5">
      <t>シシュツ</t>
    </rPh>
    <rPh sb="5" eb="7">
      <t>ソウガク</t>
    </rPh>
    <phoneticPr fontId="1"/>
  </si>
  <si>
    <t>（２）支出内訳</t>
    <rPh sb="3" eb="5">
      <t>シシュツ</t>
    </rPh>
    <rPh sb="5" eb="7">
      <t>ウチワケ</t>
    </rPh>
    <phoneticPr fontId="1"/>
  </si>
  <si>
    <t>支出実績額計</t>
    <rPh sb="0" eb="2">
      <t>シシュツ</t>
    </rPh>
    <rPh sb="2" eb="4">
      <t>ジッセキ</t>
    </rPh>
    <rPh sb="4" eb="5">
      <t>ガク</t>
    </rPh>
    <rPh sb="5" eb="6">
      <t>ケイ</t>
    </rPh>
    <phoneticPr fontId="1"/>
  </si>
  <si>
    <t>職員Ａ</t>
    <rPh sb="0" eb="2">
      <t>ショクイン</t>
    </rPh>
    <phoneticPr fontId="1"/>
  </si>
  <si>
    <t>職員Ｂ</t>
    <rPh sb="0" eb="2">
      <t>ショクイン</t>
    </rPh>
    <phoneticPr fontId="1"/>
  </si>
  <si>
    <t>職員Ｃ</t>
    <rPh sb="0" eb="2">
      <t>ショクイン</t>
    </rPh>
    <phoneticPr fontId="1"/>
  </si>
  <si>
    <t>×</t>
  </si>
  <si>
    <t>×</t>
    <phoneticPr fontId="1"/>
  </si>
  <si>
    <t>時間</t>
    <rPh sb="0" eb="2">
      <t>ジカン</t>
    </rPh>
    <phoneticPr fontId="1"/>
  </si>
  <si>
    <t>委員長謝金</t>
    <rPh sb="0" eb="3">
      <t>イインチョウ</t>
    </rPh>
    <rPh sb="3" eb="5">
      <t>シャキン</t>
    </rPh>
    <phoneticPr fontId="1"/>
  </si>
  <si>
    <t>委員謝金</t>
    <rPh sb="0" eb="2">
      <t>イイン</t>
    </rPh>
    <rPh sb="2" eb="4">
      <t>シャキン</t>
    </rPh>
    <phoneticPr fontId="1"/>
  </si>
  <si>
    <t>支出実績額</t>
    <rPh sb="0" eb="2">
      <t>シシュツ</t>
    </rPh>
    <rPh sb="2" eb="4">
      <t>ジッセキ</t>
    </rPh>
    <rPh sb="4" eb="5">
      <t>ガク</t>
    </rPh>
    <phoneticPr fontId="1"/>
  </si>
  <si>
    <t>非課税経費
①</t>
    <phoneticPr fontId="1"/>
  </si>
  <si>
    <t>消費税額</t>
    <rPh sb="0" eb="3">
      <t>ショウヒゼイ</t>
    </rPh>
    <rPh sb="3" eb="4">
      <t>ガク</t>
    </rPh>
    <phoneticPr fontId="1"/>
  </si>
  <si>
    <t>%</t>
  </si>
  <si>
    <t>%</t>
    <phoneticPr fontId="1"/>
  </si>
  <si>
    <t>人回</t>
    <rPh sb="0" eb="1">
      <t>ニン</t>
    </rPh>
    <rPh sb="1" eb="2">
      <t>カイ</t>
    </rPh>
    <phoneticPr fontId="1"/>
  </si>
  <si>
    <t>交通費（12月：東京－名古屋）</t>
    <rPh sb="0" eb="3">
      <t>コウツウヒ</t>
    </rPh>
    <rPh sb="6" eb="7">
      <t>ガツ</t>
    </rPh>
    <rPh sb="8" eb="10">
      <t>トウキョウ</t>
    </rPh>
    <rPh sb="11" eb="14">
      <t>ナゴヤ</t>
    </rPh>
    <phoneticPr fontId="1"/>
  </si>
  <si>
    <t>交通費（4月：東京－大阪）</t>
    <rPh sb="0" eb="3">
      <t>コウツウヒ</t>
    </rPh>
    <rPh sb="5" eb="6">
      <t>ガツ</t>
    </rPh>
    <rPh sb="7" eb="9">
      <t>トウキョウ</t>
    </rPh>
    <rPh sb="10" eb="12">
      <t>オオサカ</t>
    </rPh>
    <phoneticPr fontId="1"/>
  </si>
  <si>
    <t>式</t>
    <rPh sb="0" eb="1">
      <t>シキ</t>
    </rPh>
    <phoneticPr fontId="1"/>
  </si>
  <si>
    <t>（１）謝金</t>
    <rPh sb="3" eb="5">
      <t>シャキン</t>
    </rPh>
    <phoneticPr fontId="1"/>
  </si>
  <si>
    <t>（２）旅費</t>
    <rPh sb="3" eb="5">
      <t>リョヒ</t>
    </rPh>
    <phoneticPr fontId="1"/>
  </si>
  <si>
    <t>（３）会議費</t>
    <rPh sb="3" eb="6">
      <t>カイギヒ</t>
    </rPh>
    <phoneticPr fontId="1"/>
  </si>
  <si>
    <t>％</t>
    <phoneticPr fontId="1"/>
  </si>
  <si>
    <t>茶菓代</t>
    <rPh sb="0" eb="2">
      <t>チャカ</t>
    </rPh>
    <rPh sb="2" eb="3">
      <t>ダイ</t>
    </rPh>
    <phoneticPr fontId="1"/>
  </si>
  <si>
    <t>１．税込みで支出実績額を計算している場合</t>
    <rPh sb="12" eb="14">
      <t>ケイサン</t>
    </rPh>
    <phoneticPr fontId="1"/>
  </si>
  <si>
    <t>２．税抜きで支出実績額を計算している場合</t>
    <rPh sb="2" eb="3">
      <t>ゼイ</t>
    </rPh>
    <rPh sb="3" eb="4">
      <t>ヌ</t>
    </rPh>
    <rPh sb="12" eb="14">
      <t>ケイサン</t>
    </rPh>
    <phoneticPr fontId="1"/>
  </si>
  <si>
    <t>課税経費
②
（消費税率１０％）</t>
    <phoneticPr fontId="1"/>
  </si>
  <si>
    <t>３．再委託・外注費</t>
    <rPh sb="2" eb="5">
      <t>サイイタク</t>
    </rPh>
    <rPh sb="6" eb="8">
      <t>ガイチュウ</t>
    </rPh>
    <rPh sb="8" eb="9">
      <t>ヒ</t>
    </rPh>
    <phoneticPr fontId="1"/>
  </si>
  <si>
    <t>←契約締結時の一般管理費率に適宜修正</t>
    <rPh sb="1" eb="3">
      <t>ケイヤク</t>
    </rPh>
    <rPh sb="3" eb="5">
      <t>テイケツ</t>
    </rPh>
    <rPh sb="5" eb="6">
      <t>ジ</t>
    </rPh>
    <rPh sb="7" eb="9">
      <t>イッパン</t>
    </rPh>
    <rPh sb="9" eb="12">
      <t>カンリヒ</t>
    </rPh>
    <rPh sb="12" eb="13">
      <t>リツ</t>
    </rPh>
    <rPh sb="14" eb="16">
      <t>テキギ</t>
    </rPh>
    <rPh sb="16" eb="18">
      <t>シュウセイ</t>
    </rPh>
    <phoneticPr fontId="1"/>
  </si>
  <si>
    <t>調査A（6月完了：■■株式会社）</t>
    <rPh sb="0" eb="2">
      <t>チョウサ</t>
    </rPh>
    <rPh sb="5" eb="6">
      <t>ガツ</t>
    </rPh>
    <rPh sb="6" eb="8">
      <t>カンリョウ</t>
    </rPh>
    <rPh sb="11" eb="15">
      <t>カブシキガイシャ</t>
    </rPh>
    <phoneticPr fontId="1"/>
  </si>
  <si>
    <t>調査Ｂ（3月完了：☆☆株式会社）</t>
    <rPh sb="0" eb="2">
      <t>チョウサ</t>
    </rPh>
    <rPh sb="5" eb="6">
      <t>ガツ</t>
    </rPh>
    <rPh sb="6" eb="8">
      <t>カンリョウ</t>
    </rPh>
    <rPh sb="11" eb="15">
      <t>カブシキガイシャ</t>
    </rPh>
    <phoneticPr fontId="1"/>
  </si>
  <si>
    <t>（４）印刷製本費</t>
    <rPh sb="3" eb="5">
      <t>インサツ</t>
    </rPh>
    <rPh sb="5" eb="7">
      <t>セイホン</t>
    </rPh>
    <rPh sb="7" eb="8">
      <t>ヒ</t>
    </rPh>
    <phoneticPr fontId="1"/>
  </si>
  <si>
    <t>パンフレット作成</t>
    <rPh sb="6" eb="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</si>
</sst>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@&quot;#,##0"/>
    <numFmt numFmtId="178" formatCode="#,##0.00_ 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メイリオ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81"/>
      <name val="Meiryo UI"/>
      <family val="3"/>
      <charset val="128"/>
    </font>
    <font>
      <sz val="10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indexed="8"/>
      <name val="Meiryo UI"/>
      <family val="3"/>
      <charset val="128"/>
    </font>
    <font>
      <b/>
      <u/>
      <sz val="14"/>
      <color theme="1"/>
      <name val="メイリオ"/>
      <family val="3"/>
      <charset val="128"/>
    </font>
    <font>
      <sz val="9"/>
      <color indexed="10"/>
      <name val="Meiryo UI"/>
      <family val="3"/>
      <charset val="128"/>
    </font>
    <font>
      <b/>
      <u/>
      <sz val="9"/>
      <color indexed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top" wrapText="1"/>
    </xf>
    <xf numFmtId="176" fontId="2" fillId="2" borderId="0" xfId="0" applyNumberFormat="1" applyFont="1" applyFill="1" applyBorder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right" vertical="center" shrinkToFit="1"/>
    </xf>
    <xf numFmtId="0" fontId="11" fillId="2" borderId="7" xfId="0" applyFont="1" applyFill="1" applyBorder="1" applyAlignment="1">
      <alignment horizontal="right" vertical="center" shrinkToFit="1"/>
    </xf>
    <xf numFmtId="0" fontId="11" fillId="2" borderId="31" xfId="0" applyFont="1" applyFill="1" applyBorder="1" applyAlignment="1">
      <alignment horizontal="right" vertical="center" shrinkToFit="1"/>
    </xf>
    <xf numFmtId="0" fontId="3" fillId="2" borderId="4" xfId="0" applyFont="1" applyFill="1" applyBorder="1" applyAlignment="1">
      <alignment vertical="center" shrinkToFit="1"/>
    </xf>
    <xf numFmtId="176" fontId="2" fillId="2" borderId="4" xfId="0" applyNumberFormat="1" applyFont="1" applyFill="1" applyBorder="1" applyAlignment="1">
      <alignment vertical="center" shrinkToFit="1"/>
    </xf>
    <xf numFmtId="176" fontId="2" fillId="3" borderId="4" xfId="0" applyNumberFormat="1" applyFont="1" applyFill="1" applyBorder="1" applyAlignment="1">
      <alignment vertical="center" shrinkToFit="1"/>
    </xf>
    <xf numFmtId="176" fontId="2" fillId="2" borderId="5" xfId="0" applyNumberFormat="1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176" fontId="2" fillId="2" borderId="11" xfId="0" applyNumberFormat="1" applyFont="1" applyFill="1" applyBorder="1" applyAlignment="1">
      <alignment vertical="center" shrinkToFit="1"/>
    </xf>
    <xf numFmtId="176" fontId="2" fillId="3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3" borderId="9" xfId="0" applyNumberFormat="1" applyFont="1" applyFill="1" applyBorder="1" applyAlignment="1">
      <alignment vertical="center" shrinkToFit="1"/>
    </xf>
    <xf numFmtId="176" fontId="2" fillId="2" borderId="10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horizontal="right" vertical="center" shrinkToFit="1"/>
    </xf>
    <xf numFmtId="176" fontId="2" fillId="3" borderId="9" xfId="0" applyNumberFormat="1" applyFont="1" applyFill="1" applyBorder="1" applyAlignment="1">
      <alignment horizontal="right" vertical="center" shrinkToFit="1"/>
    </xf>
    <xf numFmtId="176" fontId="2" fillId="2" borderId="9" xfId="0" applyNumberFormat="1" applyFont="1" applyFill="1" applyBorder="1" applyAlignment="1">
      <alignment horizontal="center" vertical="center" shrinkToFit="1"/>
    </xf>
    <xf numFmtId="176" fontId="2" fillId="3" borderId="9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176" fontId="2" fillId="2" borderId="3" xfId="0" applyNumberFormat="1" applyFont="1" applyFill="1" applyBorder="1" applyAlignment="1">
      <alignment vertical="center" shrinkToFit="1"/>
    </xf>
    <xf numFmtId="176" fontId="2" fillId="3" borderId="3" xfId="0" applyNumberFormat="1" applyFont="1" applyFill="1" applyBorder="1" applyAlignment="1">
      <alignment vertical="center" shrinkToFit="1"/>
    </xf>
    <xf numFmtId="176" fontId="2" fillId="2" borderId="2" xfId="0" applyNumberFormat="1" applyFont="1" applyFill="1" applyBorder="1" applyAlignment="1">
      <alignment vertical="center" shrinkToFit="1"/>
    </xf>
    <xf numFmtId="176" fontId="2" fillId="2" borderId="16" xfId="0" applyNumberFormat="1" applyFont="1" applyFill="1" applyBorder="1" applyAlignment="1">
      <alignment vertical="center" shrinkToFit="1"/>
    </xf>
    <xf numFmtId="176" fontId="3" fillId="3" borderId="4" xfId="0" applyNumberFormat="1" applyFont="1" applyFill="1" applyBorder="1" applyAlignment="1">
      <alignment vertical="center" shrinkToFit="1"/>
    </xf>
    <xf numFmtId="176" fontId="2" fillId="2" borderId="38" xfId="0" applyNumberFormat="1" applyFont="1" applyFill="1" applyBorder="1" applyAlignment="1">
      <alignment vertical="center" shrinkToFit="1"/>
    </xf>
    <xf numFmtId="176" fontId="2" fillId="2" borderId="31" xfId="0" applyNumberFormat="1" applyFont="1" applyFill="1" applyBorder="1" applyAlignment="1">
      <alignment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center" vertical="center" shrinkToFit="1"/>
    </xf>
    <xf numFmtId="176" fontId="2" fillId="2" borderId="0" xfId="0" applyNumberFormat="1" applyFont="1" applyFill="1" applyBorder="1" applyAlignment="1">
      <alignment vertical="center" shrinkToFit="1"/>
    </xf>
    <xf numFmtId="176" fontId="2" fillId="2" borderId="0" xfId="0" applyNumberFormat="1" applyFont="1" applyFill="1" applyBorder="1" applyAlignment="1">
      <alignment horizontal="center" vertical="center" shrinkToFit="1"/>
    </xf>
    <xf numFmtId="176" fontId="2" fillId="2" borderId="28" xfId="0" applyNumberFormat="1" applyFont="1" applyFill="1" applyBorder="1" applyAlignment="1">
      <alignment vertical="center" shrinkToFit="1"/>
    </xf>
    <xf numFmtId="176" fontId="2" fillId="3" borderId="31" xfId="0" applyNumberFormat="1" applyFont="1" applyFill="1" applyBorder="1" applyAlignment="1">
      <alignment vertical="center" shrinkToFit="1"/>
    </xf>
    <xf numFmtId="176" fontId="2" fillId="2" borderId="39" xfId="0" applyNumberFormat="1" applyFont="1" applyFill="1" applyBorder="1" applyAlignment="1">
      <alignment vertical="center" shrinkToFit="1"/>
    </xf>
    <xf numFmtId="177" fontId="2" fillId="2" borderId="33" xfId="0" applyNumberFormat="1" applyFont="1" applyFill="1" applyBorder="1" applyAlignment="1">
      <alignment horizontal="right" vertical="center" shrinkToFit="1"/>
    </xf>
    <xf numFmtId="177" fontId="2" fillId="2" borderId="19" xfId="0" applyNumberFormat="1" applyFont="1" applyFill="1" applyBorder="1" applyAlignment="1">
      <alignment horizontal="center" vertical="center" shrinkToFit="1"/>
    </xf>
    <xf numFmtId="176" fontId="2" fillId="2" borderId="19" xfId="0" applyNumberFormat="1" applyFont="1" applyFill="1" applyBorder="1" applyAlignment="1">
      <alignment vertical="center" shrinkToFit="1"/>
    </xf>
    <xf numFmtId="176" fontId="2" fillId="2" borderId="19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vertical="center" shrinkToFit="1"/>
    </xf>
    <xf numFmtId="176" fontId="2" fillId="3" borderId="7" xfId="0" applyNumberFormat="1" applyFont="1" applyFill="1" applyBorder="1" applyAlignment="1">
      <alignment vertical="center" shrinkToFit="1"/>
    </xf>
    <xf numFmtId="176" fontId="2" fillId="2" borderId="40" xfId="0" applyNumberFormat="1" applyFont="1" applyFill="1" applyBorder="1" applyAlignment="1">
      <alignment vertical="center" shrinkToFit="1"/>
    </xf>
    <xf numFmtId="176" fontId="2" fillId="2" borderId="20" xfId="0" applyNumberFormat="1" applyFont="1" applyFill="1" applyBorder="1" applyAlignment="1">
      <alignment vertical="center" shrinkToFit="1"/>
    </xf>
    <xf numFmtId="176" fontId="2" fillId="2" borderId="20" xfId="0" applyNumberFormat="1" applyFont="1" applyFill="1" applyBorder="1" applyAlignment="1">
      <alignment horizontal="center" vertical="center" shrinkToFit="1"/>
    </xf>
    <xf numFmtId="176" fontId="3" fillId="3" borderId="9" xfId="0" applyNumberFormat="1" applyFont="1" applyFill="1" applyBorder="1" applyAlignment="1">
      <alignment vertical="center" shrinkToFit="1"/>
    </xf>
    <xf numFmtId="176" fontId="2" fillId="2" borderId="43" xfId="0" applyNumberFormat="1" applyFont="1" applyFill="1" applyBorder="1" applyAlignment="1">
      <alignment vertical="center" shrinkToFit="1"/>
    </xf>
    <xf numFmtId="0" fontId="2" fillId="2" borderId="45" xfId="0" applyFont="1" applyFill="1" applyBorder="1" applyAlignment="1">
      <alignment vertical="center" shrinkToFit="1"/>
    </xf>
    <xf numFmtId="176" fontId="2" fillId="2" borderId="45" xfId="0" applyNumberFormat="1" applyFont="1" applyFill="1" applyBorder="1" applyAlignment="1">
      <alignment vertical="center" shrinkToFit="1"/>
    </xf>
    <xf numFmtId="176" fontId="2" fillId="2" borderId="17" xfId="0" applyNumberFormat="1" applyFont="1" applyFill="1" applyBorder="1" applyAlignment="1">
      <alignment vertical="center" shrinkToFit="1"/>
    </xf>
    <xf numFmtId="176" fontId="2" fillId="2" borderId="17" xfId="0" applyNumberFormat="1" applyFont="1" applyFill="1" applyBorder="1" applyAlignment="1">
      <alignment horizontal="center" vertical="center" shrinkToFit="1"/>
    </xf>
    <xf numFmtId="176" fontId="2" fillId="2" borderId="50" xfId="0" applyNumberFormat="1" applyFont="1" applyFill="1" applyBorder="1" applyAlignment="1">
      <alignment vertical="center" shrinkToFit="1"/>
    </xf>
    <xf numFmtId="176" fontId="2" fillId="2" borderId="51" xfId="0" applyNumberFormat="1" applyFont="1" applyFill="1" applyBorder="1" applyAlignment="1">
      <alignment vertical="center" shrinkToFit="1"/>
    </xf>
    <xf numFmtId="176" fontId="2" fillId="2" borderId="46" xfId="0" applyNumberFormat="1" applyFont="1" applyFill="1" applyBorder="1" applyAlignment="1">
      <alignment vertical="center" shrinkToFit="1"/>
    </xf>
    <xf numFmtId="176" fontId="2" fillId="2" borderId="49" xfId="0" applyNumberFormat="1" applyFont="1" applyFill="1" applyBorder="1" applyAlignment="1">
      <alignment vertical="center" shrinkToFit="1"/>
    </xf>
    <xf numFmtId="0" fontId="11" fillId="2" borderId="45" xfId="0" applyFont="1" applyFill="1" applyBorder="1" applyAlignment="1">
      <alignment horizontal="right" vertical="center" shrinkToFit="1"/>
    </xf>
    <xf numFmtId="177" fontId="2" fillId="2" borderId="37" xfId="0" applyNumberFormat="1" applyFont="1" applyFill="1" applyBorder="1" applyAlignment="1">
      <alignment horizontal="right" vertical="center" shrinkToFit="1"/>
    </xf>
    <xf numFmtId="177" fontId="2" fillId="2" borderId="37" xfId="0" applyNumberFormat="1" applyFont="1" applyFill="1" applyBorder="1" applyAlignment="1">
      <alignment horizontal="center" vertical="center" shrinkToFit="1"/>
    </xf>
    <xf numFmtId="176" fontId="2" fillId="2" borderId="37" xfId="0" applyNumberFormat="1" applyFont="1" applyFill="1" applyBorder="1" applyAlignment="1">
      <alignment vertical="center" shrinkToFit="1"/>
    </xf>
    <xf numFmtId="176" fontId="2" fillId="2" borderId="37" xfId="0" applyNumberFormat="1" applyFont="1" applyFill="1" applyBorder="1" applyAlignment="1">
      <alignment horizontal="center" vertical="center" shrinkToFit="1"/>
    </xf>
    <xf numFmtId="176" fontId="2" fillId="2" borderId="34" xfId="0" applyNumberFormat="1" applyFont="1" applyFill="1" applyBorder="1" applyAlignment="1">
      <alignment vertical="center" shrinkToFit="1"/>
    </xf>
    <xf numFmtId="176" fontId="2" fillId="3" borderId="45" xfId="0" applyNumberFormat="1" applyFont="1" applyFill="1" applyBorder="1" applyAlignment="1">
      <alignment vertical="center" shrinkToFit="1"/>
    </xf>
    <xf numFmtId="176" fontId="2" fillId="2" borderId="41" xfId="0" applyNumberFormat="1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176" fontId="2" fillId="2" borderId="18" xfId="0" applyNumberFormat="1" applyFont="1" applyFill="1" applyBorder="1" applyAlignment="1">
      <alignment vertical="center" shrinkToFit="1"/>
    </xf>
    <xf numFmtId="176" fontId="2" fillId="2" borderId="18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176" fontId="2" fillId="3" borderId="13" xfId="0" applyNumberFormat="1" applyFont="1" applyFill="1" applyBorder="1" applyAlignment="1">
      <alignment vertical="center" shrinkToFit="1"/>
    </xf>
    <xf numFmtId="176" fontId="2" fillId="2" borderId="42" xfId="0" applyNumberFormat="1" applyFont="1" applyFill="1" applyBorder="1" applyAlignment="1">
      <alignment vertical="center" shrinkToFit="1"/>
    </xf>
    <xf numFmtId="176" fontId="2" fillId="2" borderId="52" xfId="0" applyNumberFormat="1" applyFont="1" applyFill="1" applyBorder="1" applyAlignment="1">
      <alignment horizontal="center" vertical="center" shrinkToFit="1"/>
    </xf>
    <xf numFmtId="176" fontId="2" fillId="2" borderId="52" xfId="0" applyNumberFormat="1" applyFont="1" applyFill="1" applyBorder="1" applyAlignment="1">
      <alignment vertical="center" shrinkToFit="1"/>
    </xf>
    <xf numFmtId="176" fontId="2" fillId="2" borderId="48" xfId="0" applyNumberFormat="1" applyFont="1" applyFill="1" applyBorder="1" applyAlignment="1">
      <alignment vertical="center" shrinkToFit="1"/>
    </xf>
    <xf numFmtId="176" fontId="2" fillId="3" borderId="46" xfId="0" applyNumberFormat="1" applyFont="1" applyFill="1" applyBorder="1" applyAlignment="1">
      <alignment vertical="center" shrinkToFit="1"/>
    </xf>
    <xf numFmtId="176" fontId="2" fillId="2" borderId="13" xfId="0" applyNumberFormat="1" applyFont="1" applyFill="1" applyBorder="1" applyAlignment="1">
      <alignment vertical="center" shrinkToFit="1"/>
    </xf>
    <xf numFmtId="0" fontId="11" fillId="2" borderId="13" xfId="0" applyFont="1" applyFill="1" applyBorder="1" applyAlignment="1">
      <alignment horizontal="right" vertical="center" shrinkToFit="1"/>
    </xf>
    <xf numFmtId="177" fontId="2" fillId="2" borderId="47" xfId="0" applyNumberFormat="1" applyFont="1" applyFill="1" applyBorder="1" applyAlignment="1">
      <alignment horizontal="right" vertical="center" shrinkToFit="1"/>
    </xf>
    <xf numFmtId="176" fontId="2" fillId="2" borderId="7" xfId="0" applyNumberFormat="1" applyFont="1" applyFill="1" applyBorder="1" applyAlignment="1">
      <alignment vertical="center" shrinkToFit="1"/>
    </xf>
    <xf numFmtId="0" fontId="11" fillId="2" borderId="53" xfId="0" applyFont="1" applyFill="1" applyBorder="1" applyAlignment="1">
      <alignment horizontal="right" vertical="center" shrinkToFit="1"/>
    </xf>
    <xf numFmtId="176" fontId="2" fillId="2" borderId="53" xfId="0" applyNumberFormat="1" applyFont="1" applyFill="1" applyBorder="1" applyAlignment="1">
      <alignment vertical="center" shrinkToFit="1"/>
    </xf>
    <xf numFmtId="177" fontId="2" fillId="2" borderId="54" xfId="0" applyNumberFormat="1" applyFont="1" applyFill="1" applyBorder="1" applyAlignment="1">
      <alignment horizontal="right" vertical="center" shrinkToFit="1"/>
    </xf>
    <xf numFmtId="176" fontId="2" fillId="2" borderId="23" xfId="0" applyNumberFormat="1" applyFont="1" applyFill="1" applyBorder="1" applyAlignment="1">
      <alignment horizontal="center" vertical="center" shrinkToFit="1"/>
    </xf>
    <xf numFmtId="176" fontId="2" fillId="2" borderId="23" xfId="0" applyNumberFormat="1" applyFont="1" applyFill="1" applyBorder="1" applyAlignment="1">
      <alignment vertical="center" shrinkToFit="1"/>
    </xf>
    <xf numFmtId="176" fontId="2" fillId="2" borderId="55" xfId="0" applyNumberFormat="1" applyFont="1" applyFill="1" applyBorder="1" applyAlignment="1">
      <alignment vertical="center" shrinkToFit="1"/>
    </xf>
    <xf numFmtId="176" fontId="3" fillId="3" borderId="53" xfId="0" applyNumberFormat="1" applyFont="1" applyFill="1" applyBorder="1" applyAlignment="1">
      <alignment vertical="center" shrinkToFit="1"/>
    </xf>
    <xf numFmtId="176" fontId="3" fillId="3" borderId="7" xfId="0" applyNumberFormat="1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176" fontId="2" fillId="2" borderId="21" xfId="0" applyNumberFormat="1" applyFont="1" applyFill="1" applyBorder="1" applyAlignment="1">
      <alignment vertical="center" shrinkToFit="1"/>
    </xf>
    <xf numFmtId="176" fontId="3" fillId="3" borderId="9" xfId="0" applyNumberFormat="1" applyFont="1" applyFill="1" applyBorder="1" applyAlignment="1">
      <alignment horizontal="right" vertical="center" shrinkToFit="1"/>
    </xf>
    <xf numFmtId="176" fontId="2" fillId="2" borderId="43" xfId="0" applyNumberFormat="1" applyFont="1" applyFill="1" applyBorder="1" applyAlignment="1">
      <alignment horizontal="center" vertical="center" shrinkToFit="1"/>
    </xf>
    <xf numFmtId="176" fontId="3" fillId="3" borderId="9" xfId="0" applyNumberFormat="1" applyFont="1" applyFill="1" applyBorder="1" applyAlignment="1">
      <alignment horizontal="center"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176" fontId="2" fillId="2" borderId="22" xfId="0" applyNumberFormat="1" applyFont="1" applyFill="1" applyBorder="1" applyAlignment="1">
      <alignment horizontal="center" vertical="center" shrinkToFit="1"/>
    </xf>
    <xf numFmtId="176" fontId="3" fillId="3" borderId="3" xfId="0" applyNumberFormat="1" applyFont="1" applyFill="1" applyBorder="1" applyAlignment="1">
      <alignment vertical="center" shrinkToFit="1"/>
    </xf>
    <xf numFmtId="176" fontId="2" fillId="2" borderId="44" xfId="0" applyNumberFormat="1" applyFont="1" applyFill="1" applyBorder="1" applyAlignment="1">
      <alignment vertical="center" shrinkToFit="1"/>
    </xf>
    <xf numFmtId="177" fontId="2" fillId="2" borderId="27" xfId="0" applyNumberFormat="1" applyFont="1" applyFill="1" applyBorder="1" applyAlignment="1">
      <alignment horizontal="right" vertical="center" shrinkToFit="1"/>
    </xf>
    <xf numFmtId="177" fontId="2" fillId="2" borderId="19" xfId="0" applyNumberFormat="1" applyFont="1" applyFill="1" applyBorder="1" applyAlignment="1">
      <alignment horizontal="right" vertical="center" shrinkToFit="1"/>
    </xf>
    <xf numFmtId="176" fontId="12" fillId="2" borderId="19" xfId="0" applyNumberFormat="1" applyFont="1" applyFill="1" applyBorder="1" applyAlignment="1">
      <alignment vertical="center" shrinkToFit="1"/>
    </xf>
    <xf numFmtId="176" fontId="12" fillId="2" borderId="37" xfId="0" applyNumberFormat="1" applyFont="1" applyFill="1" applyBorder="1" applyAlignment="1">
      <alignment vertical="center" shrinkToFit="1"/>
    </xf>
    <xf numFmtId="176" fontId="2" fillId="3" borderId="58" xfId="0" applyNumberFormat="1" applyFont="1" applyFill="1" applyBorder="1" applyAlignment="1">
      <alignment vertical="center" shrinkToFit="1"/>
    </xf>
    <xf numFmtId="176" fontId="2" fillId="3" borderId="21" xfId="0" applyNumberFormat="1" applyFont="1" applyFill="1" applyBorder="1" applyAlignment="1">
      <alignment vertical="center" shrinkToFit="1"/>
    </xf>
    <xf numFmtId="176" fontId="2" fillId="3" borderId="32" xfId="0" applyNumberFormat="1" applyFont="1" applyFill="1" applyBorder="1" applyAlignment="1">
      <alignment vertical="center" shrinkToFit="1"/>
    </xf>
    <xf numFmtId="176" fontId="2" fillId="3" borderId="21" xfId="0" applyNumberFormat="1" applyFont="1" applyFill="1" applyBorder="1" applyAlignment="1">
      <alignment horizontal="right" vertical="center" shrinkToFit="1"/>
    </xf>
    <xf numFmtId="176" fontId="2" fillId="3" borderId="21" xfId="0" applyNumberFormat="1" applyFont="1" applyFill="1" applyBorder="1" applyAlignment="1">
      <alignment horizontal="center" vertical="center" shrinkToFit="1"/>
    </xf>
    <xf numFmtId="176" fontId="2" fillId="3" borderId="29" xfId="0" applyNumberFormat="1" applyFont="1" applyFill="1" applyBorder="1" applyAlignment="1">
      <alignment vertical="center" shrinkToFit="1"/>
    </xf>
    <xf numFmtId="176" fontId="2" fillId="2" borderId="35" xfId="0" applyNumberFormat="1" applyFont="1" applyFill="1" applyBorder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176" fontId="2" fillId="2" borderId="10" xfId="0" applyNumberFormat="1" applyFont="1" applyFill="1" applyBorder="1" applyAlignment="1">
      <alignment horizontal="center" vertical="center" shrinkToFit="1"/>
    </xf>
    <xf numFmtId="178" fontId="2" fillId="2" borderId="0" xfId="0" applyNumberFormat="1" applyFont="1" applyFill="1" applyBorder="1" applyAlignment="1">
      <alignment vertical="center" shrinkToFit="1"/>
    </xf>
    <xf numFmtId="178" fontId="2" fillId="2" borderId="19" xfId="0" applyNumberFormat="1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vertical="center" shrinkToFit="1"/>
    </xf>
    <xf numFmtId="176" fontId="2" fillId="2" borderId="10" xfId="0" applyNumberFormat="1" applyFont="1" applyFill="1" applyBorder="1" applyAlignment="1">
      <alignment vertical="center" shrinkToFit="1"/>
    </xf>
    <xf numFmtId="0" fontId="14" fillId="2" borderId="0" xfId="0" applyFont="1" applyFill="1" applyBorder="1" applyAlignment="1">
      <alignment horizontal="left" vertical="top" wrapText="1"/>
    </xf>
    <xf numFmtId="176" fontId="2" fillId="2" borderId="32" xfId="0" applyNumberFormat="1" applyFont="1" applyFill="1" applyBorder="1" applyAlignment="1">
      <alignment vertical="center" shrinkToFit="1"/>
    </xf>
    <xf numFmtId="176" fontId="2" fillId="2" borderId="5" xfId="0" applyNumberFormat="1" applyFont="1" applyFill="1" applyBorder="1" applyAlignment="1">
      <alignment vertical="center" shrinkToFit="1"/>
    </xf>
    <xf numFmtId="0" fontId="2" fillId="2" borderId="3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right" vertical="center" shrinkToFit="1"/>
    </xf>
    <xf numFmtId="176" fontId="2" fillId="2" borderId="26" xfId="0" applyNumberFormat="1" applyFont="1" applyFill="1" applyBorder="1" applyAlignment="1">
      <alignment horizontal="right" vertical="center" shrinkToFit="1"/>
    </xf>
    <xf numFmtId="176" fontId="2" fillId="2" borderId="21" xfId="0" applyNumberFormat="1" applyFont="1" applyFill="1" applyBorder="1" applyAlignment="1">
      <alignment horizontal="right"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176" fontId="2" fillId="2" borderId="21" xfId="0" applyNumberFormat="1" applyFont="1" applyFill="1" applyBorder="1" applyAlignment="1">
      <alignment horizontal="center" vertical="center" shrinkToFit="1"/>
    </xf>
    <xf numFmtId="176" fontId="2" fillId="2" borderId="10" xfId="0" applyNumberFormat="1" applyFont="1" applyFill="1" applyBorder="1" applyAlignment="1">
      <alignment horizontal="center" vertical="center" shrinkToFit="1"/>
    </xf>
    <xf numFmtId="176" fontId="2" fillId="2" borderId="56" xfId="0" applyNumberFormat="1" applyFont="1" applyFill="1" applyBorder="1" applyAlignment="1">
      <alignment horizontal="right" vertical="center" shrinkToFit="1"/>
    </xf>
    <xf numFmtId="176" fontId="2" fillId="2" borderId="57" xfId="0" applyNumberFormat="1" applyFont="1" applyFill="1" applyBorder="1" applyAlignment="1">
      <alignment horizontal="right" vertical="center" shrinkToFit="1"/>
    </xf>
    <xf numFmtId="176" fontId="2" fillId="2" borderId="56" xfId="0" applyNumberFormat="1" applyFont="1" applyFill="1" applyBorder="1" applyAlignment="1">
      <alignment vertical="center" shrinkToFit="1"/>
    </xf>
    <xf numFmtId="176" fontId="2" fillId="2" borderId="57" xfId="0" applyNumberFormat="1" applyFont="1" applyFill="1" applyBorder="1" applyAlignment="1">
      <alignment vertical="center" shrinkToFit="1"/>
    </xf>
    <xf numFmtId="176" fontId="2" fillId="2" borderId="27" xfId="0" applyNumberFormat="1" applyFont="1" applyFill="1" applyBorder="1" applyAlignment="1">
      <alignment horizontal="right" vertical="center" shrinkToFit="1"/>
    </xf>
    <xf numFmtId="176" fontId="2" fillId="2" borderId="28" xfId="0" applyNumberFormat="1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tabSelected="1" view="pageBreakPreview" zoomScaleNormal="100" zoomScaleSheetLayoutView="100" workbookViewId="0"/>
  </sheetViews>
  <sheetFormatPr defaultColWidth="9" defaultRowHeight="17.399999999999999"/>
  <cols>
    <col min="1" max="1" width="3" style="1" customWidth="1"/>
    <col min="2" max="2" width="30.69921875" style="1" customWidth="1"/>
    <col min="3" max="3" width="15.59765625" style="1" customWidth="1"/>
    <col min="4" max="4" width="13" style="1" bestFit="1" customWidth="1"/>
    <col min="5" max="5" width="4.59765625" style="1" customWidth="1"/>
    <col min="6" max="6" width="13" style="1" customWidth="1"/>
    <col min="7" max="7" width="6.3984375" style="1" customWidth="1"/>
    <col min="8" max="10" width="15.59765625" style="1" customWidth="1"/>
    <col min="11" max="11" width="39.19921875" style="1" customWidth="1"/>
    <col min="12" max="16384" width="9" style="1"/>
  </cols>
  <sheetData>
    <row r="1" spans="2:11" ht="9" customHeight="1">
      <c r="B1" s="5"/>
      <c r="C1" s="5"/>
      <c r="D1" s="5"/>
      <c r="E1" s="5"/>
      <c r="F1" s="5"/>
      <c r="G1" s="5"/>
      <c r="H1" s="5"/>
      <c r="I1" s="5"/>
      <c r="J1" s="5"/>
      <c r="K1" s="5"/>
    </row>
    <row r="2" spans="2:11" ht="21.75" customHeight="1">
      <c r="B2" s="124" t="s">
        <v>39</v>
      </c>
      <c r="C2" s="124"/>
      <c r="D2" s="124"/>
      <c r="E2" s="124"/>
      <c r="F2" s="124"/>
      <c r="G2" s="124"/>
      <c r="H2" s="124"/>
      <c r="I2" s="5"/>
      <c r="J2" s="5"/>
      <c r="K2" s="5"/>
    </row>
    <row r="3" spans="2:11" ht="18" thickBot="1">
      <c r="B3" s="1" t="s">
        <v>14</v>
      </c>
      <c r="J3" s="4" t="s">
        <v>11</v>
      </c>
    </row>
    <row r="4" spans="2:11" ht="30.6" thickBot="1">
      <c r="B4" s="2" t="s">
        <v>0</v>
      </c>
      <c r="C4" s="2" t="s">
        <v>1</v>
      </c>
      <c r="D4" s="127" t="s">
        <v>2</v>
      </c>
      <c r="E4" s="128"/>
      <c r="F4" s="127" t="s">
        <v>3</v>
      </c>
      <c r="G4" s="128"/>
      <c r="H4" s="2" t="s">
        <v>4</v>
      </c>
      <c r="I4" s="11" t="s">
        <v>16</v>
      </c>
      <c r="J4" s="3" t="s">
        <v>12</v>
      </c>
    </row>
    <row r="5" spans="2:11" ht="30" customHeight="1">
      <c r="B5" s="15" t="s">
        <v>5</v>
      </c>
      <c r="C5" s="16">
        <f>C16</f>
        <v>5000000</v>
      </c>
      <c r="D5" s="125"/>
      <c r="E5" s="126"/>
      <c r="F5" s="136">
        <f>ROUNDDOWN((C5+D5)*0.1,0)</f>
        <v>500000</v>
      </c>
      <c r="G5" s="137"/>
      <c r="H5" s="114">
        <f>C5+D5+F5</f>
        <v>5500000</v>
      </c>
      <c r="I5" s="110">
        <f>H16</f>
        <v>4070000</v>
      </c>
      <c r="J5" s="114">
        <f>MIN(H5:I5)</f>
        <v>4070000</v>
      </c>
    </row>
    <row r="6" spans="2:11" ht="30" customHeight="1">
      <c r="B6" s="19" t="s">
        <v>6</v>
      </c>
      <c r="C6" s="20">
        <f>C20</f>
        <v>3010000</v>
      </c>
      <c r="D6" s="122"/>
      <c r="E6" s="123"/>
      <c r="F6" s="138">
        <f>ROUNDDOWN((C6+D6)*0.1,0)</f>
        <v>301000</v>
      </c>
      <c r="G6" s="139"/>
      <c r="H6" s="24">
        <f>C6+D6+F6</f>
        <v>3311000</v>
      </c>
      <c r="I6" s="108">
        <f>H20</f>
        <v>3177500</v>
      </c>
      <c r="J6" s="24">
        <f>MIN(H6:I6)</f>
        <v>3177500</v>
      </c>
    </row>
    <row r="7" spans="2:11" ht="30" customHeight="1">
      <c r="B7" s="23" t="s">
        <v>42</v>
      </c>
      <c r="C7" s="24">
        <f>C31</f>
        <v>500000</v>
      </c>
      <c r="D7" s="122"/>
      <c r="E7" s="123"/>
      <c r="F7" s="138">
        <f>ROUNDDOWN((C7+D7)*0.1,0)</f>
        <v>50000</v>
      </c>
      <c r="G7" s="139"/>
      <c r="H7" s="24">
        <f>C7+D7+F7</f>
        <v>550000</v>
      </c>
      <c r="I7" s="109">
        <f>H31</f>
        <v>600000</v>
      </c>
      <c r="J7" s="24">
        <f>MIN(H7:I7)</f>
        <v>550000</v>
      </c>
    </row>
    <row r="8" spans="2:11" ht="30" customHeight="1">
      <c r="B8" s="23" t="s">
        <v>7</v>
      </c>
      <c r="C8" s="24">
        <f>C34</f>
        <v>801000</v>
      </c>
      <c r="D8" s="122"/>
      <c r="E8" s="123"/>
      <c r="F8" s="138">
        <f t="shared" ref="F8" si="0">ROUNDDOWN((C8+D8)*0.1,0)</f>
        <v>80100</v>
      </c>
      <c r="G8" s="139"/>
      <c r="H8" s="24">
        <f>C8+D8+F8</f>
        <v>881100</v>
      </c>
      <c r="I8" s="109">
        <f>H34</f>
        <v>724750</v>
      </c>
      <c r="J8" s="24">
        <f>MIN(H8:I8)</f>
        <v>724750</v>
      </c>
    </row>
    <row r="9" spans="2:11" ht="30" customHeight="1">
      <c r="B9" s="23" t="s">
        <v>8</v>
      </c>
      <c r="C9" s="24">
        <f>SUM(C5:C8)</f>
        <v>9311000</v>
      </c>
      <c r="D9" s="122"/>
      <c r="E9" s="123"/>
      <c r="F9" s="138">
        <f>SUM(F5:G8)</f>
        <v>931100</v>
      </c>
      <c r="G9" s="139"/>
      <c r="H9" s="27">
        <f>SUM(H5:H8)</f>
        <v>10242100</v>
      </c>
      <c r="I9" s="111">
        <f>SUM(I5:I8)</f>
        <v>8572250</v>
      </c>
      <c r="J9" s="27">
        <f>SUM(J5:J8)</f>
        <v>8522250</v>
      </c>
    </row>
    <row r="10" spans="2:11" ht="30" customHeight="1">
      <c r="B10" s="23" t="s">
        <v>9</v>
      </c>
      <c r="C10" s="24">
        <f>ROUNDDOWN(C9*0.1,0)</f>
        <v>931100</v>
      </c>
      <c r="D10" s="122"/>
      <c r="E10" s="123"/>
      <c r="F10" s="140" t="s">
        <v>13</v>
      </c>
      <c r="G10" s="141"/>
      <c r="H10" s="29" t="s">
        <v>13</v>
      </c>
      <c r="I10" s="112" t="s">
        <v>13</v>
      </c>
      <c r="J10" s="29" t="s">
        <v>13</v>
      </c>
    </row>
    <row r="11" spans="2:11" ht="30" customHeight="1" thickBot="1">
      <c r="B11" s="31" t="s">
        <v>10</v>
      </c>
      <c r="C11" s="32">
        <f>SUM(C9:C10)</f>
        <v>10242100</v>
      </c>
      <c r="D11" s="144"/>
      <c r="E11" s="145"/>
      <c r="F11" s="142">
        <f>F9</f>
        <v>931100</v>
      </c>
      <c r="G11" s="143"/>
      <c r="H11" s="32">
        <f>SUM(H5,H6,H7,H8)</f>
        <v>10242100</v>
      </c>
      <c r="I11" s="113">
        <f>SUM(I5,I6,I7,I8)</f>
        <v>8572250</v>
      </c>
      <c r="J11" s="32">
        <f>SUM(J5,J6,J7,J8)</f>
        <v>8522250</v>
      </c>
    </row>
    <row r="12" spans="2:11" ht="5.25" customHeight="1"/>
    <row r="13" spans="2:11" ht="18" thickBot="1">
      <c r="B13" s="1" t="s">
        <v>15</v>
      </c>
      <c r="J13" s="4" t="s">
        <v>11</v>
      </c>
    </row>
    <row r="14" spans="2:11" ht="12" customHeight="1" thickBot="1">
      <c r="B14" s="130" t="s">
        <v>0</v>
      </c>
      <c r="C14" s="130" t="s">
        <v>1</v>
      </c>
      <c r="D14" s="132" t="s">
        <v>0</v>
      </c>
      <c r="E14" s="132"/>
      <c r="F14" s="132"/>
      <c r="G14" s="132"/>
      <c r="H14" s="120" t="s">
        <v>25</v>
      </c>
      <c r="I14" s="134"/>
      <c r="J14" s="135"/>
    </row>
    <row r="15" spans="2:11" ht="45.6" thickBot="1">
      <c r="B15" s="131"/>
      <c r="C15" s="131"/>
      <c r="D15" s="133"/>
      <c r="E15" s="133"/>
      <c r="F15" s="133"/>
      <c r="G15" s="133"/>
      <c r="H15" s="121"/>
      <c r="I15" s="10" t="s">
        <v>26</v>
      </c>
      <c r="J15" s="9" t="s">
        <v>41</v>
      </c>
    </row>
    <row r="16" spans="2:11" ht="24.9" customHeight="1">
      <c r="B16" s="15" t="s">
        <v>5</v>
      </c>
      <c r="C16" s="16">
        <v>5000000</v>
      </c>
      <c r="D16" s="35"/>
      <c r="E16" s="35"/>
      <c r="F16" s="35"/>
      <c r="G16" s="35"/>
      <c r="H16" s="36">
        <f>ROUNDDOWN(I16*1.1,0)+J16</f>
        <v>4070000</v>
      </c>
      <c r="I16" s="35">
        <f>SUM(I17:I19)</f>
        <v>3700000</v>
      </c>
      <c r="J16" s="37">
        <f t="shared" ref="J16" si="1">SUM(J17:J19)</f>
        <v>0</v>
      </c>
    </row>
    <row r="17" spans="2:11">
      <c r="B17" s="14" t="s">
        <v>17</v>
      </c>
      <c r="C17" s="38"/>
      <c r="D17" s="39">
        <v>10000</v>
      </c>
      <c r="E17" s="40" t="s">
        <v>21</v>
      </c>
      <c r="F17" s="118">
        <v>100</v>
      </c>
      <c r="G17" s="42" t="s">
        <v>22</v>
      </c>
      <c r="H17" s="44"/>
      <c r="I17" s="41">
        <f>ROUNDDOWN(D17*F17,0)</f>
        <v>1000000</v>
      </c>
      <c r="J17" s="45"/>
    </row>
    <row r="18" spans="2:11">
      <c r="B18" s="14" t="s">
        <v>18</v>
      </c>
      <c r="C18" s="38"/>
      <c r="D18" s="39">
        <v>5000</v>
      </c>
      <c r="E18" s="40" t="s">
        <v>21</v>
      </c>
      <c r="F18" s="118">
        <v>300</v>
      </c>
      <c r="G18" s="42" t="s">
        <v>22</v>
      </c>
      <c r="H18" s="44"/>
      <c r="I18" s="41">
        <f>ROUNDDOWN(D18*F18,0)</f>
        <v>1500000</v>
      </c>
      <c r="J18" s="45"/>
    </row>
    <row r="19" spans="2:11">
      <c r="B19" s="14" t="s">
        <v>19</v>
      </c>
      <c r="C19" s="38"/>
      <c r="D19" s="46">
        <v>3000</v>
      </c>
      <c r="E19" s="47" t="s">
        <v>21</v>
      </c>
      <c r="F19" s="119">
        <v>400</v>
      </c>
      <c r="G19" s="49" t="s">
        <v>22</v>
      </c>
      <c r="H19" s="51"/>
      <c r="I19" s="41">
        <f>ROUNDDOWN(D19*F19,0)</f>
        <v>1200000</v>
      </c>
      <c r="J19" s="52"/>
    </row>
    <row r="20" spans="2:11" ht="24.9" customHeight="1">
      <c r="B20" s="23" t="s">
        <v>6</v>
      </c>
      <c r="C20" s="24">
        <f>SUM(C21:C30)</f>
        <v>3010000</v>
      </c>
      <c r="D20" s="53"/>
      <c r="E20" s="54"/>
      <c r="F20" s="53"/>
      <c r="G20" s="54"/>
      <c r="H20" s="55">
        <f>SUM(H21,H24,H27,H29)</f>
        <v>3177500</v>
      </c>
      <c r="I20" s="53"/>
      <c r="J20" s="56"/>
    </row>
    <row r="21" spans="2:11">
      <c r="B21" s="57" t="s">
        <v>34</v>
      </c>
      <c r="C21" s="58">
        <v>500000</v>
      </c>
      <c r="D21" s="59"/>
      <c r="E21" s="60"/>
      <c r="F21" s="59"/>
      <c r="G21" s="60"/>
      <c r="H21" s="21">
        <f>ROUNDDOWN(I21*1.1,0)+J21</f>
        <v>605000</v>
      </c>
      <c r="I21" s="61">
        <f>SUM(I22:I23)</f>
        <v>550000</v>
      </c>
      <c r="J21" s="62">
        <f t="shared" ref="J21" si="2">SUM(J22:J23)</f>
        <v>0</v>
      </c>
    </row>
    <row r="22" spans="2:11">
      <c r="B22" s="12" t="s">
        <v>23</v>
      </c>
      <c r="C22" s="63"/>
      <c r="D22" s="39">
        <v>20000</v>
      </c>
      <c r="E22" s="42" t="s">
        <v>20</v>
      </c>
      <c r="F22" s="41">
        <v>10</v>
      </c>
      <c r="G22" s="42" t="s">
        <v>30</v>
      </c>
      <c r="H22" s="44"/>
      <c r="I22" s="41">
        <f t="shared" ref="I22:I23" si="3">ROUNDDOWN(D22*F22,0)</f>
        <v>200000</v>
      </c>
      <c r="J22" s="64"/>
    </row>
    <row r="23" spans="2:11">
      <c r="B23" s="65" t="s">
        <v>24</v>
      </c>
      <c r="C23" s="58"/>
      <c r="D23" s="66">
        <v>10000</v>
      </c>
      <c r="E23" s="67" t="s">
        <v>21</v>
      </c>
      <c r="F23" s="68">
        <v>35</v>
      </c>
      <c r="G23" s="69" t="s">
        <v>30</v>
      </c>
      <c r="H23" s="71"/>
      <c r="I23" s="41">
        <f t="shared" si="3"/>
        <v>350000</v>
      </c>
      <c r="J23" s="72"/>
    </row>
    <row r="24" spans="2:11">
      <c r="B24" s="73" t="s">
        <v>35</v>
      </c>
      <c r="C24" s="58">
        <v>500000</v>
      </c>
      <c r="D24" s="74"/>
      <c r="E24" s="75"/>
      <c r="F24" s="74"/>
      <c r="G24" s="75"/>
      <c r="H24" s="77">
        <f>ROUNDDOWN(I24*1.1,0)+J24</f>
        <v>350000</v>
      </c>
      <c r="I24" s="74">
        <f>SUM(I25:I26)</f>
        <v>0</v>
      </c>
      <c r="J24" s="78">
        <f>SUM(J25:J26)</f>
        <v>350000</v>
      </c>
    </row>
    <row r="25" spans="2:11">
      <c r="B25" s="12" t="s">
        <v>32</v>
      </c>
      <c r="C25" s="63"/>
      <c r="D25" s="39">
        <v>20000</v>
      </c>
      <c r="E25" s="79" t="s">
        <v>20</v>
      </c>
      <c r="F25" s="80">
        <v>10</v>
      </c>
      <c r="G25" s="79" t="s">
        <v>30</v>
      </c>
      <c r="H25" s="82"/>
      <c r="I25" s="80"/>
      <c r="J25" s="45">
        <f>ROUNDDOWN(D25*F25,0)</f>
        <v>200000</v>
      </c>
      <c r="K25" s="129"/>
    </row>
    <row r="26" spans="2:11">
      <c r="B26" s="14" t="s">
        <v>31</v>
      </c>
      <c r="C26" s="38"/>
      <c r="D26" s="39">
        <v>15000</v>
      </c>
      <c r="E26" s="42" t="s">
        <v>20</v>
      </c>
      <c r="F26" s="41">
        <v>10</v>
      </c>
      <c r="G26" s="42" t="s">
        <v>30</v>
      </c>
      <c r="H26" s="71"/>
      <c r="I26" s="41"/>
      <c r="J26" s="45">
        <f>D26*F26</f>
        <v>150000</v>
      </c>
      <c r="K26" s="129"/>
    </row>
    <row r="27" spans="2:11">
      <c r="B27" s="73" t="s">
        <v>36</v>
      </c>
      <c r="C27" s="83">
        <v>10000</v>
      </c>
      <c r="D27" s="74"/>
      <c r="E27" s="75"/>
      <c r="F27" s="74"/>
      <c r="G27" s="75"/>
      <c r="H27" s="71">
        <f>ROUNDDOWN(I27*1.1,0)+J27</f>
        <v>22500</v>
      </c>
      <c r="I27" s="74">
        <f>SUM(I28)</f>
        <v>0</v>
      </c>
      <c r="J27" s="78">
        <f>SUM(J28)</f>
        <v>22500</v>
      </c>
    </row>
    <row r="28" spans="2:11">
      <c r="B28" s="84" t="s">
        <v>38</v>
      </c>
      <c r="C28" s="83"/>
      <c r="D28" s="39">
        <v>500</v>
      </c>
      <c r="E28" s="75" t="s">
        <v>21</v>
      </c>
      <c r="F28" s="74">
        <v>45</v>
      </c>
      <c r="G28" s="75" t="s">
        <v>30</v>
      </c>
      <c r="H28" s="71"/>
      <c r="I28" s="74"/>
      <c r="J28" s="78">
        <f>ROUNDDOWN(D28*F28,0)</f>
        <v>22500</v>
      </c>
    </row>
    <row r="29" spans="2:11">
      <c r="B29" s="73" t="s">
        <v>46</v>
      </c>
      <c r="C29" s="83">
        <v>2000000</v>
      </c>
      <c r="D29" s="74"/>
      <c r="E29" s="75"/>
      <c r="F29" s="74"/>
      <c r="G29" s="75"/>
      <c r="H29" s="71">
        <f>ROUNDDOWN(I29*1.1,0)+J29</f>
        <v>2200000</v>
      </c>
      <c r="I29" s="74">
        <f>SUM(I30)</f>
        <v>0</v>
      </c>
      <c r="J29" s="78">
        <f>SUM(J30)</f>
        <v>2200000</v>
      </c>
    </row>
    <row r="30" spans="2:11">
      <c r="B30" s="84" t="s">
        <v>47</v>
      </c>
      <c r="C30" s="83"/>
      <c r="D30" s="85">
        <v>2200000</v>
      </c>
      <c r="E30" s="79" t="s">
        <v>21</v>
      </c>
      <c r="F30" s="80">
        <v>1</v>
      </c>
      <c r="G30" s="79" t="s">
        <v>33</v>
      </c>
      <c r="H30" s="71"/>
      <c r="I30" s="74"/>
      <c r="J30" s="78">
        <f>ROUNDDOWN(D30*F30,0)</f>
        <v>2200000</v>
      </c>
    </row>
    <row r="31" spans="2:11" ht="24.9" customHeight="1">
      <c r="B31" s="23" t="s">
        <v>42</v>
      </c>
      <c r="C31" s="24">
        <v>500000</v>
      </c>
      <c r="D31" s="53"/>
      <c r="E31" s="54"/>
      <c r="F31" s="53"/>
      <c r="G31" s="54"/>
      <c r="H31" s="55">
        <f>ROUNDDOWN(I31*1.1,0)+J31</f>
        <v>600000</v>
      </c>
      <c r="I31" s="53">
        <f>SUM(I32:I33)</f>
        <v>0</v>
      </c>
      <c r="J31" s="56">
        <f>SUM(J32:J33)</f>
        <v>600000</v>
      </c>
    </row>
    <row r="32" spans="2:11">
      <c r="B32" s="87" t="s">
        <v>44</v>
      </c>
      <c r="C32" s="88"/>
      <c r="D32" s="89">
        <v>300000</v>
      </c>
      <c r="E32" s="90" t="s">
        <v>21</v>
      </c>
      <c r="F32" s="91">
        <v>1</v>
      </c>
      <c r="G32" s="90" t="s">
        <v>33</v>
      </c>
      <c r="H32" s="93"/>
      <c r="I32" s="91"/>
      <c r="J32" s="45">
        <f t="shared" ref="J32:J33" si="4">ROUNDDOWN(D32*F32,0)</f>
        <v>300000</v>
      </c>
      <c r="K32" s="129"/>
    </row>
    <row r="33" spans="2:11">
      <c r="B33" s="13" t="s">
        <v>45</v>
      </c>
      <c r="C33" s="86"/>
      <c r="D33" s="46">
        <v>300000</v>
      </c>
      <c r="E33" s="49" t="s">
        <v>21</v>
      </c>
      <c r="F33" s="48">
        <v>1</v>
      </c>
      <c r="G33" s="49" t="s">
        <v>33</v>
      </c>
      <c r="H33" s="94"/>
      <c r="I33" s="48"/>
      <c r="J33" s="52">
        <f t="shared" si="4"/>
        <v>300000</v>
      </c>
      <c r="K33" s="129"/>
    </row>
    <row r="34" spans="2:11" ht="24.9" customHeight="1">
      <c r="B34" s="23" t="s">
        <v>7</v>
      </c>
      <c r="C34" s="24">
        <f>ROUNDDOWN((C16+C20)*0.1,0)</f>
        <v>801000</v>
      </c>
      <c r="D34" s="48"/>
      <c r="E34" s="49"/>
      <c r="F34" s="48"/>
      <c r="G34" s="49"/>
      <c r="H34" s="94">
        <f>ROUNDDOWN((H16+H20)*0.1,0)</f>
        <v>724750</v>
      </c>
      <c r="I34" s="48"/>
      <c r="J34" s="52"/>
      <c r="K34" s="1" t="s">
        <v>43</v>
      </c>
    </row>
    <row r="35" spans="2:11" ht="24.9" customHeight="1">
      <c r="B35" s="95" t="s">
        <v>8</v>
      </c>
      <c r="C35" s="86">
        <f>SUM(C16,C20,C31,C34)</f>
        <v>9311000</v>
      </c>
      <c r="D35" s="96"/>
      <c r="E35" s="54"/>
      <c r="F35" s="54"/>
      <c r="G35" s="54"/>
      <c r="H35" s="97">
        <f>SUM(H16,H20,H31,H34)</f>
        <v>8572250</v>
      </c>
      <c r="I35" s="54"/>
      <c r="J35" s="98"/>
    </row>
    <row r="36" spans="2:11" ht="24.9" customHeight="1">
      <c r="B36" s="23" t="s">
        <v>9</v>
      </c>
      <c r="C36" s="24">
        <f>ROUNDDOWN(C35*0.1,0)</f>
        <v>931100</v>
      </c>
      <c r="D36" s="96"/>
      <c r="E36" s="54"/>
      <c r="F36" s="54"/>
      <c r="G36" s="54"/>
      <c r="H36" s="99" t="s">
        <v>13</v>
      </c>
      <c r="I36" s="54"/>
      <c r="J36" s="98"/>
    </row>
    <row r="37" spans="2:11" ht="24.9" customHeight="1" thickBot="1">
      <c r="B37" s="31" t="s">
        <v>10</v>
      </c>
      <c r="C37" s="32">
        <f>SUM(C35:C36)</f>
        <v>10242100</v>
      </c>
      <c r="D37" s="100"/>
      <c r="E37" s="101"/>
      <c r="F37" s="100"/>
      <c r="G37" s="101"/>
      <c r="H37" s="102">
        <f>SUM(H16,H20,H31,H34)</f>
        <v>8572250</v>
      </c>
      <c r="I37" s="100"/>
      <c r="J37" s="103"/>
    </row>
    <row r="38" spans="2:11" ht="11.25" customHeight="1"/>
    <row r="39" spans="2:11" ht="11.25" customHeight="1"/>
  </sheetData>
  <mergeCells count="24">
    <mergeCell ref="K32:K33"/>
    <mergeCell ref="K25:K26"/>
    <mergeCell ref="F4:G4"/>
    <mergeCell ref="B14:B15"/>
    <mergeCell ref="C14:C15"/>
    <mergeCell ref="D14:G15"/>
    <mergeCell ref="I14:J14"/>
    <mergeCell ref="F5:G5"/>
    <mergeCell ref="F6:G6"/>
    <mergeCell ref="F7:G7"/>
    <mergeCell ref="F8:G8"/>
    <mergeCell ref="F9:G9"/>
    <mergeCell ref="F10:G10"/>
    <mergeCell ref="F11:G11"/>
    <mergeCell ref="D10:E10"/>
    <mergeCell ref="D11:E11"/>
    <mergeCell ref="H14:H15"/>
    <mergeCell ref="D8:E8"/>
    <mergeCell ref="B2:H2"/>
    <mergeCell ref="D5:E5"/>
    <mergeCell ref="D6:E6"/>
    <mergeCell ref="D7:E7"/>
    <mergeCell ref="D9:E9"/>
    <mergeCell ref="D4:E4"/>
  </mergeCells>
  <phoneticPr fontId="1"/>
  <pageMargins left="0.70866141732283472" right="0.70866141732283472" top="1.1417322834645669" bottom="0.74803149606299213" header="0.31496062992125984" footer="0.31496062992125984"/>
  <pageSetup paperSize="9" scale="60" orientation="portrait" r:id="rId1"/>
  <headerFooter differentFirst="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view="pageBreakPreview" topLeftCell="A19" zoomScaleNormal="100" zoomScaleSheetLayoutView="100" workbookViewId="0">
      <selection activeCell="J43" sqref="J43"/>
    </sheetView>
  </sheetViews>
  <sheetFormatPr defaultColWidth="9" defaultRowHeight="17.399999999999999"/>
  <cols>
    <col min="1" max="1" width="3" style="1" customWidth="1"/>
    <col min="2" max="2" width="30.69921875" style="1" customWidth="1"/>
    <col min="3" max="3" width="15.59765625" style="1" customWidth="1"/>
    <col min="4" max="4" width="13" style="1" bestFit="1" customWidth="1"/>
    <col min="5" max="5" width="4.59765625" style="1" customWidth="1"/>
    <col min="6" max="6" width="13" style="1" customWidth="1"/>
    <col min="7" max="7" width="6.3984375" style="1" customWidth="1"/>
    <col min="8" max="10" width="15.59765625" style="1" customWidth="1"/>
    <col min="11" max="11" width="6.8984375" style="1" customWidth="1"/>
    <col min="12" max="12" width="15.59765625" style="1" customWidth="1"/>
    <col min="13" max="13" width="39.19921875" style="1" customWidth="1"/>
    <col min="14" max="16384" width="9" style="1"/>
  </cols>
  <sheetData>
    <row r="1" spans="2:13" ht="11.25" customHeight="1"/>
    <row r="2" spans="2:13" ht="21.75" customHeight="1">
      <c r="B2" s="124" t="s">
        <v>40</v>
      </c>
      <c r="C2" s="124"/>
      <c r="D2" s="124"/>
      <c r="E2" s="124"/>
      <c r="F2" s="124"/>
      <c r="G2" s="124"/>
      <c r="H2" s="124"/>
      <c r="I2" s="124"/>
      <c r="J2" s="124"/>
      <c r="K2" s="5"/>
      <c r="L2" s="5"/>
      <c r="M2" s="5"/>
    </row>
    <row r="3" spans="2:13" ht="18" thickBot="1">
      <c r="B3" s="1" t="s">
        <v>14</v>
      </c>
      <c r="J3" s="4" t="s">
        <v>11</v>
      </c>
    </row>
    <row r="4" spans="2:13" ht="30.6" thickBot="1">
      <c r="B4" s="2" t="s">
        <v>0</v>
      </c>
      <c r="C4" s="2" t="s">
        <v>1</v>
      </c>
      <c r="D4" s="127" t="s">
        <v>2</v>
      </c>
      <c r="E4" s="128"/>
      <c r="F4" s="127" t="s">
        <v>3</v>
      </c>
      <c r="G4" s="128"/>
      <c r="H4" s="2" t="s">
        <v>4</v>
      </c>
      <c r="I4" s="11" t="s">
        <v>16</v>
      </c>
      <c r="J4" s="3" t="s">
        <v>12</v>
      </c>
      <c r="K4" s="8"/>
    </row>
    <row r="5" spans="2:13" ht="30" customHeight="1">
      <c r="B5" s="15" t="s">
        <v>5</v>
      </c>
      <c r="C5" s="16">
        <f>C16</f>
        <v>5000000</v>
      </c>
      <c r="D5" s="125"/>
      <c r="E5" s="126"/>
      <c r="F5" s="136">
        <f>ROUNDDOWN((C5+D5)*0.1,0)</f>
        <v>500000</v>
      </c>
      <c r="G5" s="137"/>
      <c r="H5" s="16">
        <f>C5+D5+F5</f>
        <v>5500000</v>
      </c>
      <c r="I5" s="17">
        <f>J16</f>
        <v>4070000</v>
      </c>
      <c r="J5" s="114">
        <f>MIN(H5:I5)</f>
        <v>4070000</v>
      </c>
      <c r="K5" s="6"/>
    </row>
    <row r="6" spans="2:13" ht="30" customHeight="1">
      <c r="B6" s="19" t="s">
        <v>6</v>
      </c>
      <c r="C6" s="20">
        <f>C21</f>
        <v>3010000</v>
      </c>
      <c r="D6" s="122"/>
      <c r="E6" s="123"/>
      <c r="F6" s="138">
        <f>ROUNDDOWN((C6+D6)*0.1,0)</f>
        <v>301000</v>
      </c>
      <c r="G6" s="139"/>
      <c r="H6" s="20">
        <f>C6+D6+F6</f>
        <v>3311000</v>
      </c>
      <c r="I6" s="21">
        <f>J21</f>
        <v>3177460</v>
      </c>
      <c r="J6" s="24">
        <f t="shared" ref="J6:J8" si="0">MIN(H6:I6)</f>
        <v>3177460</v>
      </c>
      <c r="K6" s="6"/>
    </row>
    <row r="7" spans="2:13" ht="30" customHeight="1">
      <c r="B7" s="23" t="s">
        <v>42</v>
      </c>
      <c r="C7" s="24">
        <f>C36</f>
        <v>500000</v>
      </c>
      <c r="D7" s="122"/>
      <c r="E7" s="123"/>
      <c r="F7" s="138">
        <f>ROUNDDOWN((C7+D7)*0.1,0)</f>
        <v>50000</v>
      </c>
      <c r="G7" s="139"/>
      <c r="H7" s="20">
        <f>C7+D7+F7</f>
        <v>550000</v>
      </c>
      <c r="I7" s="25">
        <f>J36</f>
        <v>599999</v>
      </c>
      <c r="J7" s="24">
        <f t="shared" si="0"/>
        <v>550000</v>
      </c>
      <c r="K7" s="6"/>
    </row>
    <row r="8" spans="2:13" ht="30" customHeight="1">
      <c r="B8" s="23" t="s">
        <v>7</v>
      </c>
      <c r="C8" s="24">
        <f>C40</f>
        <v>801000</v>
      </c>
      <c r="D8" s="122"/>
      <c r="E8" s="123"/>
      <c r="F8" s="138">
        <f>ROUNDDOWN((C8+D8)*0.1,0)</f>
        <v>80100</v>
      </c>
      <c r="G8" s="139"/>
      <c r="H8" s="20">
        <f>C8+D8+F8</f>
        <v>881100</v>
      </c>
      <c r="I8" s="25">
        <f>J40</f>
        <v>724746</v>
      </c>
      <c r="J8" s="24">
        <f t="shared" si="0"/>
        <v>724746</v>
      </c>
      <c r="K8" s="6"/>
    </row>
    <row r="9" spans="2:13" ht="30" customHeight="1">
      <c r="B9" s="23" t="s">
        <v>8</v>
      </c>
      <c r="C9" s="24">
        <f>SUM(C5:C8)</f>
        <v>9311000</v>
      </c>
      <c r="D9" s="122"/>
      <c r="E9" s="123"/>
      <c r="F9" s="146">
        <f>SUM(F5:G8)</f>
        <v>931100</v>
      </c>
      <c r="G9" s="147"/>
      <c r="H9" s="20">
        <f>SUM(H5:H8)</f>
        <v>10242100</v>
      </c>
      <c r="I9" s="28">
        <f>SUM(I5:I8)</f>
        <v>8572205</v>
      </c>
      <c r="J9" s="27">
        <f>SUM(J5:J8)</f>
        <v>8522206</v>
      </c>
      <c r="K9" s="7"/>
    </row>
    <row r="10" spans="2:13" ht="30" customHeight="1">
      <c r="B10" s="23" t="s">
        <v>9</v>
      </c>
      <c r="C10" s="24">
        <f>ROUNDDOWN(C9*0.1,0)</f>
        <v>931100</v>
      </c>
      <c r="D10" s="122"/>
      <c r="E10" s="123"/>
      <c r="F10" s="140" t="s">
        <v>13</v>
      </c>
      <c r="G10" s="141"/>
      <c r="H10" s="29" t="s">
        <v>13</v>
      </c>
      <c r="I10" s="30" t="s">
        <v>13</v>
      </c>
      <c r="J10" s="29" t="s">
        <v>13</v>
      </c>
      <c r="K10" s="7"/>
    </row>
    <row r="11" spans="2:13" ht="30" customHeight="1" thickBot="1">
      <c r="B11" s="31" t="s">
        <v>10</v>
      </c>
      <c r="C11" s="32">
        <f>SUM(C9:C10)</f>
        <v>10242100</v>
      </c>
      <c r="D11" s="144"/>
      <c r="E11" s="145"/>
      <c r="F11" s="142">
        <f>F9</f>
        <v>931100</v>
      </c>
      <c r="G11" s="143"/>
      <c r="H11" s="32">
        <f>SUM(H5,H6,H7,H8)</f>
        <v>10242100</v>
      </c>
      <c r="I11" s="33">
        <f>SUM(I5,I6,I7,I8)</f>
        <v>8572205</v>
      </c>
      <c r="J11" s="34">
        <f>SUM(J5,J6,J7,J8)</f>
        <v>8522206</v>
      </c>
      <c r="K11" s="6"/>
    </row>
    <row r="12" spans="2:13" ht="5.25" customHeight="1"/>
    <row r="13" spans="2:13" ht="18" thickBot="1">
      <c r="B13" s="1" t="s">
        <v>15</v>
      </c>
      <c r="J13" s="4" t="s">
        <v>11</v>
      </c>
      <c r="L13" s="4"/>
    </row>
    <row r="14" spans="2:13" ht="12.75" customHeight="1">
      <c r="B14" s="130" t="s">
        <v>0</v>
      </c>
      <c r="C14" s="130" t="s">
        <v>1</v>
      </c>
      <c r="D14" s="132" t="s">
        <v>0</v>
      </c>
      <c r="E14" s="132"/>
      <c r="F14" s="132"/>
      <c r="G14" s="132"/>
      <c r="H14" s="132"/>
      <c r="I14" s="149"/>
      <c r="J14" s="151" t="s">
        <v>25</v>
      </c>
    </row>
    <row r="15" spans="2:13" ht="18" thickBot="1">
      <c r="B15" s="131"/>
      <c r="C15" s="131"/>
      <c r="D15" s="133"/>
      <c r="E15" s="133"/>
      <c r="F15" s="133"/>
      <c r="G15" s="133"/>
      <c r="H15" s="133"/>
      <c r="I15" s="150"/>
      <c r="J15" s="152"/>
    </row>
    <row r="16" spans="2:13" ht="24.9" customHeight="1">
      <c r="B16" s="15" t="s">
        <v>5</v>
      </c>
      <c r="C16" s="16">
        <v>5000000</v>
      </c>
      <c r="D16" s="35"/>
      <c r="E16" s="35"/>
      <c r="F16" s="35"/>
      <c r="G16" s="35"/>
      <c r="H16" s="35"/>
      <c r="I16" s="18"/>
      <c r="J16" s="36">
        <f>SUM(J17:J20)</f>
        <v>4070000</v>
      </c>
    </row>
    <row r="17" spans="2:12">
      <c r="B17" s="14" t="s">
        <v>17</v>
      </c>
      <c r="C17" s="38"/>
      <c r="D17" s="39">
        <v>10000</v>
      </c>
      <c r="E17" s="40" t="s">
        <v>21</v>
      </c>
      <c r="F17" s="118">
        <v>100</v>
      </c>
      <c r="G17" s="42" t="s">
        <v>22</v>
      </c>
      <c r="H17" s="41"/>
      <c r="I17" s="43"/>
      <c r="J17" s="44">
        <f>ROUNDDOWN(D17*F17,0)</f>
        <v>1000000</v>
      </c>
    </row>
    <row r="18" spans="2:12">
      <c r="B18" s="14" t="s">
        <v>18</v>
      </c>
      <c r="C18" s="38"/>
      <c r="D18" s="39">
        <v>5000</v>
      </c>
      <c r="E18" s="40" t="s">
        <v>21</v>
      </c>
      <c r="F18" s="118">
        <v>300</v>
      </c>
      <c r="G18" s="42" t="s">
        <v>22</v>
      </c>
      <c r="H18" s="41"/>
      <c r="I18" s="43"/>
      <c r="J18" s="44">
        <f t="shared" ref="J18:J19" si="1">ROUNDDOWN(D18*F18,0)</f>
        <v>1500000</v>
      </c>
    </row>
    <row r="19" spans="2:12">
      <c r="B19" s="14" t="s">
        <v>19</v>
      </c>
      <c r="C19" s="38"/>
      <c r="D19" s="104">
        <v>3000</v>
      </c>
      <c r="E19" s="40" t="s">
        <v>21</v>
      </c>
      <c r="F19" s="118">
        <v>400</v>
      </c>
      <c r="G19" s="42" t="s">
        <v>22</v>
      </c>
      <c r="H19" s="41"/>
      <c r="I19" s="43"/>
      <c r="J19" s="44">
        <f t="shared" si="1"/>
        <v>1200000</v>
      </c>
    </row>
    <row r="20" spans="2:12">
      <c r="B20" s="14" t="s">
        <v>27</v>
      </c>
      <c r="C20" s="38"/>
      <c r="D20" s="105">
        <f>SUM(J17:J19)</f>
        <v>3700000</v>
      </c>
      <c r="E20" s="47" t="s">
        <v>21</v>
      </c>
      <c r="F20" s="106">
        <v>10</v>
      </c>
      <c r="G20" s="49" t="s">
        <v>37</v>
      </c>
      <c r="H20" s="48"/>
      <c r="I20" s="50"/>
      <c r="J20" s="51">
        <f>ROUNDDOWN(D20*0.1,0)</f>
        <v>370000</v>
      </c>
    </row>
    <row r="21" spans="2:12" ht="24.9" customHeight="1">
      <c r="B21" s="23" t="s">
        <v>6</v>
      </c>
      <c r="C21" s="24">
        <f>SUM(C22:C34)</f>
        <v>3010000</v>
      </c>
      <c r="D21" s="53"/>
      <c r="E21" s="54"/>
      <c r="F21" s="53"/>
      <c r="G21" s="54"/>
      <c r="H21" s="53"/>
      <c r="I21" s="26"/>
      <c r="J21" s="55">
        <f>SUM(J22,J26,J30,J33)</f>
        <v>3177460</v>
      </c>
    </row>
    <row r="22" spans="2:12">
      <c r="B22" s="57" t="s">
        <v>34</v>
      </c>
      <c r="C22" s="58">
        <v>500000</v>
      </c>
      <c r="D22" s="59"/>
      <c r="E22" s="60"/>
      <c r="F22" s="59"/>
      <c r="G22" s="60"/>
      <c r="H22" s="59"/>
      <c r="I22" s="22"/>
      <c r="J22" s="21">
        <f>SUM(J23:J25)</f>
        <v>605000</v>
      </c>
    </row>
    <row r="23" spans="2:12">
      <c r="B23" s="12" t="s">
        <v>23</v>
      </c>
      <c r="C23" s="63"/>
      <c r="D23" s="39">
        <v>20000</v>
      </c>
      <c r="E23" s="42" t="s">
        <v>20</v>
      </c>
      <c r="F23" s="41">
        <v>10</v>
      </c>
      <c r="G23" s="42" t="s">
        <v>30</v>
      </c>
      <c r="H23" s="41"/>
      <c r="I23" s="43"/>
      <c r="J23" s="44">
        <f>ROUNDDOWN(D23*F23,0)</f>
        <v>200000</v>
      </c>
    </row>
    <row r="24" spans="2:12">
      <c r="B24" s="14" t="s">
        <v>24</v>
      </c>
      <c r="C24" s="38"/>
      <c r="D24" s="39">
        <v>10000</v>
      </c>
      <c r="E24" s="40" t="s">
        <v>21</v>
      </c>
      <c r="F24" s="41">
        <v>35</v>
      </c>
      <c r="G24" s="42" t="s">
        <v>30</v>
      </c>
      <c r="H24" s="41"/>
      <c r="I24" s="43"/>
      <c r="J24" s="44">
        <f t="shared" ref="J24" si="2">ROUNDDOWN(D24*F24,0)</f>
        <v>350000</v>
      </c>
    </row>
    <row r="25" spans="2:12">
      <c r="B25" s="65" t="s">
        <v>27</v>
      </c>
      <c r="C25" s="58"/>
      <c r="D25" s="66">
        <f>SUM(J23:J24)</f>
        <v>550000</v>
      </c>
      <c r="E25" s="67" t="s">
        <v>21</v>
      </c>
      <c r="F25" s="107">
        <v>10</v>
      </c>
      <c r="G25" s="69" t="s">
        <v>29</v>
      </c>
      <c r="H25" s="68"/>
      <c r="I25" s="70"/>
      <c r="J25" s="71">
        <f>ROUNDDOWN(D25*0.1,0)</f>
        <v>55000</v>
      </c>
    </row>
    <row r="26" spans="2:12">
      <c r="B26" s="73" t="s">
        <v>35</v>
      </c>
      <c r="C26" s="58">
        <v>500000</v>
      </c>
      <c r="D26" s="74"/>
      <c r="E26" s="75"/>
      <c r="F26" s="74"/>
      <c r="G26" s="75"/>
      <c r="H26" s="74"/>
      <c r="I26" s="76"/>
      <c r="J26" s="77">
        <f>SUM(J27:J29)</f>
        <v>349987</v>
      </c>
    </row>
    <row r="27" spans="2:12">
      <c r="B27" s="12" t="s">
        <v>32</v>
      </c>
      <c r="C27" s="63"/>
      <c r="D27" s="39">
        <f>ROUNDDOWN(20000/1.1,0)</f>
        <v>18181</v>
      </c>
      <c r="E27" s="79" t="s">
        <v>20</v>
      </c>
      <c r="F27" s="80">
        <v>10</v>
      </c>
      <c r="G27" s="79" t="s">
        <v>30</v>
      </c>
      <c r="H27" s="80"/>
      <c r="I27" s="81"/>
      <c r="J27" s="44">
        <f t="shared" ref="J27:J28" si="3">ROUNDDOWN(D27*F27,0)</f>
        <v>181810</v>
      </c>
      <c r="K27" s="148"/>
    </row>
    <row r="28" spans="2:12">
      <c r="B28" s="14" t="s">
        <v>31</v>
      </c>
      <c r="C28" s="38"/>
      <c r="D28" s="39">
        <f>ROUNDDOWN(15000/1.1,0)</f>
        <v>13636</v>
      </c>
      <c r="E28" s="42" t="s">
        <v>20</v>
      </c>
      <c r="F28" s="41">
        <v>10</v>
      </c>
      <c r="G28" s="42" t="s">
        <v>30</v>
      </c>
      <c r="H28" s="41"/>
      <c r="I28" s="43"/>
      <c r="J28" s="44">
        <f t="shared" si="3"/>
        <v>136360</v>
      </c>
      <c r="K28" s="148"/>
    </row>
    <row r="29" spans="2:12">
      <c r="B29" s="65" t="s">
        <v>27</v>
      </c>
      <c r="C29" s="58"/>
      <c r="D29" s="39">
        <f>SUM(J27:J28)</f>
        <v>318170</v>
      </c>
      <c r="E29" s="67" t="s">
        <v>21</v>
      </c>
      <c r="F29" s="107">
        <v>10</v>
      </c>
      <c r="G29" s="69" t="s">
        <v>29</v>
      </c>
      <c r="H29" s="68"/>
      <c r="I29" s="70"/>
      <c r="J29" s="71">
        <f>ROUNDDOWN(D29*0.1,0)</f>
        <v>31817</v>
      </c>
    </row>
    <row r="30" spans="2:12">
      <c r="B30" s="73" t="s">
        <v>36</v>
      </c>
      <c r="C30" s="83">
        <v>10000</v>
      </c>
      <c r="D30" s="74"/>
      <c r="E30" s="75"/>
      <c r="F30" s="74"/>
      <c r="G30" s="75"/>
      <c r="H30" s="74"/>
      <c r="I30" s="76"/>
      <c r="J30" s="71">
        <f>SUM(J31:J32)</f>
        <v>22473</v>
      </c>
    </row>
    <row r="31" spans="2:12">
      <c r="B31" s="12" t="s">
        <v>38</v>
      </c>
      <c r="C31" s="63"/>
      <c r="D31" s="85">
        <f>ROUNDDOWN(500/1.1,0)</f>
        <v>454</v>
      </c>
      <c r="E31" s="79" t="s">
        <v>21</v>
      </c>
      <c r="F31" s="80">
        <v>45</v>
      </c>
      <c r="G31" s="79" t="s">
        <v>30</v>
      </c>
      <c r="H31" s="80"/>
      <c r="I31" s="81"/>
      <c r="J31" s="44">
        <f>ROUNDDOWN(D31*F31,0)</f>
        <v>20430</v>
      </c>
    </row>
    <row r="32" spans="2:12">
      <c r="B32" s="65" t="s">
        <v>27</v>
      </c>
      <c r="C32" s="58"/>
      <c r="D32" s="39">
        <f>SUM(J31)</f>
        <v>20430</v>
      </c>
      <c r="E32" s="67" t="s">
        <v>21</v>
      </c>
      <c r="F32" s="107">
        <v>10</v>
      </c>
      <c r="G32" s="69" t="s">
        <v>29</v>
      </c>
      <c r="H32" s="68"/>
      <c r="I32" s="70"/>
      <c r="J32" s="71">
        <f>ROUNDDOWN(D32*0.1,0)</f>
        <v>2043</v>
      </c>
      <c r="K32" s="115"/>
      <c r="L32" s="115"/>
    </row>
    <row r="33" spans="2:12">
      <c r="B33" s="73" t="s">
        <v>46</v>
      </c>
      <c r="C33" s="83">
        <v>2000000</v>
      </c>
      <c r="D33" s="74"/>
      <c r="E33" s="75"/>
      <c r="F33" s="74"/>
      <c r="G33" s="75"/>
      <c r="H33" s="74"/>
      <c r="I33" s="76"/>
      <c r="J33" s="71">
        <f>SUM(J34:J35)</f>
        <v>2200000</v>
      </c>
      <c r="K33" s="41"/>
      <c r="L33" s="41"/>
    </row>
    <row r="34" spans="2:12">
      <c r="B34" s="12" t="s">
        <v>47</v>
      </c>
      <c r="C34" s="63"/>
      <c r="D34" s="39">
        <f>ROUNDDOWN(2200000/1.1,0)</f>
        <v>2000000</v>
      </c>
      <c r="E34" s="79" t="s">
        <v>21</v>
      </c>
      <c r="F34" s="80">
        <v>1</v>
      </c>
      <c r="G34" s="79" t="s">
        <v>33</v>
      </c>
      <c r="H34" s="80"/>
      <c r="I34" s="81"/>
      <c r="J34" s="44">
        <f>ROUNDDOWN(D34*F34,0)</f>
        <v>2000000</v>
      </c>
      <c r="K34" s="41"/>
      <c r="L34" s="41"/>
    </row>
    <row r="35" spans="2:12">
      <c r="B35" s="13" t="s">
        <v>27</v>
      </c>
      <c r="C35" s="86"/>
      <c r="D35" s="39">
        <f>SUM(J34)</f>
        <v>2000000</v>
      </c>
      <c r="E35" s="67" t="s">
        <v>21</v>
      </c>
      <c r="F35" s="107">
        <v>10</v>
      </c>
      <c r="G35" s="69" t="s">
        <v>29</v>
      </c>
      <c r="H35" s="68"/>
      <c r="I35" s="70"/>
      <c r="J35" s="71">
        <f>ROUNDDOWN(D35*0.1,0)</f>
        <v>200000</v>
      </c>
      <c r="K35" s="115"/>
      <c r="L35" s="115"/>
    </row>
    <row r="36" spans="2:12" ht="24.9" customHeight="1">
      <c r="B36" s="23" t="s">
        <v>42</v>
      </c>
      <c r="C36" s="24">
        <v>500000</v>
      </c>
      <c r="D36" s="53"/>
      <c r="E36" s="54"/>
      <c r="F36" s="53"/>
      <c r="G36" s="54"/>
      <c r="H36" s="53"/>
      <c r="I36" s="26"/>
      <c r="J36" s="55">
        <f>SUM(J37:J39)</f>
        <v>599999</v>
      </c>
      <c r="K36" s="115"/>
      <c r="L36" s="115"/>
    </row>
    <row r="37" spans="2:12">
      <c r="B37" s="87" t="s">
        <v>44</v>
      </c>
      <c r="C37" s="88"/>
      <c r="D37" s="39">
        <f>ROUNDDOWN(300000/1.1,0)</f>
        <v>272727</v>
      </c>
      <c r="E37" s="90" t="s">
        <v>21</v>
      </c>
      <c r="F37" s="91">
        <v>1</v>
      </c>
      <c r="G37" s="90" t="s">
        <v>33</v>
      </c>
      <c r="H37" s="91"/>
      <c r="I37" s="92"/>
      <c r="J37" s="44">
        <f>ROUNDDOWN(D37*F37,0)</f>
        <v>272727</v>
      </c>
      <c r="K37" s="148"/>
    </row>
    <row r="38" spans="2:12">
      <c r="B38" s="14" t="s">
        <v>45</v>
      </c>
      <c r="C38" s="38"/>
      <c r="D38" s="39">
        <f>ROUNDDOWN(300000/1.1,0)</f>
        <v>272727</v>
      </c>
      <c r="E38" s="42" t="s">
        <v>21</v>
      </c>
      <c r="F38" s="41">
        <v>1</v>
      </c>
      <c r="G38" s="42" t="s">
        <v>33</v>
      </c>
      <c r="H38" s="41"/>
      <c r="I38" s="43"/>
      <c r="J38" s="44">
        <f t="shared" ref="J38" si="4">D38*F38</f>
        <v>272727</v>
      </c>
      <c r="K38" s="148"/>
    </row>
    <row r="39" spans="2:12">
      <c r="B39" s="13" t="s">
        <v>27</v>
      </c>
      <c r="C39" s="86"/>
      <c r="D39" s="46">
        <f>SUM(J37:J38)</f>
        <v>545454</v>
      </c>
      <c r="E39" s="49" t="s">
        <v>20</v>
      </c>
      <c r="F39" s="106">
        <v>10</v>
      </c>
      <c r="G39" s="49" t="s">
        <v>28</v>
      </c>
      <c r="H39" s="48"/>
      <c r="I39" s="50"/>
      <c r="J39" s="51">
        <f>ROUNDDOWN(D39*0.1,0)</f>
        <v>54545</v>
      </c>
      <c r="K39" s="116"/>
    </row>
    <row r="40" spans="2:12" ht="24.9" customHeight="1">
      <c r="B40" s="23" t="s">
        <v>7</v>
      </c>
      <c r="C40" s="24">
        <f>ROUNDDOWN((C16+C21)*0.1,0)</f>
        <v>801000</v>
      </c>
      <c r="D40" s="48"/>
      <c r="E40" s="49"/>
      <c r="F40" s="48"/>
      <c r="G40" s="49"/>
      <c r="H40" s="48"/>
      <c r="I40" s="50"/>
      <c r="J40" s="94">
        <f>ROUNDDOWN((J16+J21)*0.1,0)</f>
        <v>724746</v>
      </c>
      <c r="K40" s="1" t="s">
        <v>43</v>
      </c>
    </row>
    <row r="41" spans="2:12" ht="24.9" customHeight="1">
      <c r="B41" s="95" t="s">
        <v>8</v>
      </c>
      <c r="C41" s="86">
        <f>SUM(C16,C21,C36,C40)</f>
        <v>9311000</v>
      </c>
      <c r="D41" s="96"/>
      <c r="E41" s="54"/>
      <c r="F41" s="54"/>
      <c r="G41" s="54"/>
      <c r="H41" s="54"/>
      <c r="I41" s="117"/>
      <c r="J41" s="97">
        <f>SUM(J16,J21,J36,J40)</f>
        <v>8572205</v>
      </c>
    </row>
    <row r="42" spans="2:12" ht="24.9" customHeight="1">
      <c r="B42" s="23" t="s">
        <v>9</v>
      </c>
      <c r="C42" s="24">
        <f>ROUNDDOWN(C41*0.1,0)</f>
        <v>931100</v>
      </c>
      <c r="D42" s="96"/>
      <c r="E42" s="54"/>
      <c r="F42" s="54"/>
      <c r="G42" s="54"/>
      <c r="H42" s="54"/>
      <c r="I42" s="117"/>
      <c r="J42" s="99" t="s">
        <v>13</v>
      </c>
    </row>
    <row r="43" spans="2:12" ht="24.9" customHeight="1" thickBot="1">
      <c r="B43" s="31" t="s">
        <v>10</v>
      </c>
      <c r="C43" s="32">
        <f>SUM(C41:C42)</f>
        <v>10242100</v>
      </c>
      <c r="D43" s="100"/>
      <c r="E43" s="101"/>
      <c r="F43" s="100"/>
      <c r="G43" s="101"/>
      <c r="H43" s="100"/>
      <c r="I43" s="34"/>
      <c r="J43" s="102">
        <f>SUM(J16,J21,J36,J40)</f>
        <v>8572205</v>
      </c>
    </row>
  </sheetData>
  <mergeCells count="23">
    <mergeCell ref="K37:K38"/>
    <mergeCell ref="D11:E11"/>
    <mergeCell ref="F11:G11"/>
    <mergeCell ref="B14:B15"/>
    <mergeCell ref="C14:C15"/>
    <mergeCell ref="D14:I15"/>
    <mergeCell ref="J14:J15"/>
    <mergeCell ref="D9:E9"/>
    <mergeCell ref="F9:G9"/>
    <mergeCell ref="D10:E10"/>
    <mergeCell ref="F10:G10"/>
    <mergeCell ref="K27:K28"/>
    <mergeCell ref="D6:E6"/>
    <mergeCell ref="F6:G6"/>
    <mergeCell ref="D7:E7"/>
    <mergeCell ref="F7:G7"/>
    <mergeCell ref="D8:E8"/>
    <mergeCell ref="F8:G8"/>
    <mergeCell ref="B2:J2"/>
    <mergeCell ref="D4:E4"/>
    <mergeCell ref="F4:G4"/>
    <mergeCell ref="D5:E5"/>
    <mergeCell ref="F5:G5"/>
  </mergeCells>
  <phoneticPr fontId="1"/>
  <pageMargins left="0.70866141732283472" right="0.70866141732283472" top="1.1417322834645669" bottom="0.74803149606299213" header="0.31496062992125984" footer="0.31496062992125984"/>
  <pageSetup paperSize="9" scale="60" orientation="portrait" r:id="rId1"/>
  <headerFooter differentFirst="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１．税込みで支出実績額を計算している場合</vt:lpstr>
      <vt:lpstr>２．税抜きで支出実績額を計算している場合</vt:lpstr>
      <vt:lpstr>'１．税込みで支出実績額を計算している場合'!Print_Area</vt:lpstr>
      <vt:lpstr>'２．税抜きで支出実績額を計算している場合'!Print_Area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三橋　則仁</dc:creator>
  <cp:lastModifiedBy>三橋　則仁</cp:lastModifiedBy>
  <cp:lastPrinted>2022-03-25T14:09:34Z</cp:lastPrinted>
  <dcterms:created xsi:type="dcterms:W3CDTF">2018-04-03T01:50:55Z</dcterms:created>
  <dcterms:modified xsi:type="dcterms:W3CDTF">2023-02-01T11:19:17Z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2023-01-11T09:02:22Z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91090dab-1725-4075-88be-696a33a05aa6</vt:lpwstr>
  </property>
  <property fmtid="{D5CDD505-2E9C-101B-9397-08002B2CF9AE}" pid="8" name="MSIP_Label_ea60d57e-af5b-4752-ac57-3e4f28ca11dc_ContentBits">
    <vt:lpwstr>0</vt:lpwstr>
  </property>
</Properties>
</file>